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BALANCE SHEET" sheetId="1" r:id="rId1"/>
    <sheet name="INCOME STATEMENT" sheetId="2" r:id="rId2"/>
    <sheet name="STATEMENT OF CHANGES IN EQUITY" sheetId="3" r:id="rId3"/>
    <sheet name="STATEMENT OF CASH FLOWS" sheetId="4" r:id="rId4"/>
    <sheet name="COMP OF BUDGET AND ACTUAL " sheetId="5" r:id="rId5"/>
  </sheets>
  <externalReferences>
    <externalReference r:id="rId8"/>
  </externalReferences>
  <definedNames>
    <definedName name="_xlnm.Print_Area" localSheetId="0">'BALANCE SHEET'!$A$1:$I$43</definedName>
    <definedName name="_xlnm.Print_Area" localSheetId="4">'COMP OF BUDGET AND ACTUAL '!$A$1:$G$25</definedName>
    <definedName name="_xlnm.Print_Area" localSheetId="1">'INCOME STATEMENT'!$A$1:$I$34</definedName>
    <definedName name="_xlnm.Print_Area" localSheetId="3">'STATEMENT OF CASH FLOWS'!$A$1:$F$57</definedName>
    <definedName name="_xlnm.Print_Area" localSheetId="2">'STATEMENT OF CHANGES IN EQUITY'!$A$1:$J$29</definedName>
  </definedNames>
  <calcPr fullCalcOnLoad="1"/>
</workbook>
</file>

<file path=xl/sharedStrings.xml><?xml version="1.0" encoding="utf-8"?>
<sst xmlns="http://schemas.openxmlformats.org/spreadsheetml/2006/main" count="169" uniqueCount="148">
  <si>
    <t>NATIONAL ELECTRIFICATION ADMINISTRATION</t>
  </si>
  <si>
    <t>( In Philippine Peso)</t>
  </si>
  <si>
    <t>Notes</t>
  </si>
  <si>
    <t>ASSETS</t>
  </si>
  <si>
    <t>Current Assets</t>
  </si>
  <si>
    <t xml:space="preserve">Cash and Cash Equivalents </t>
  </si>
  <si>
    <t>Prepayments</t>
  </si>
  <si>
    <t>Total current assets</t>
  </si>
  <si>
    <t>Non-Current Assets</t>
  </si>
  <si>
    <t xml:space="preserve">Long-Term Loans Receivable </t>
  </si>
  <si>
    <t xml:space="preserve">Other Assets </t>
  </si>
  <si>
    <t>Total non-current assets</t>
  </si>
  <si>
    <t>TOTAL ASSETS</t>
  </si>
  <si>
    <t>LIABILITIES AND EQUITY</t>
  </si>
  <si>
    <t>Current Liabilities</t>
  </si>
  <si>
    <t xml:space="preserve">Payables </t>
  </si>
  <si>
    <t>Payables to Government Agencies</t>
  </si>
  <si>
    <t>Other Payables</t>
  </si>
  <si>
    <t>Total current liabilities</t>
  </si>
  <si>
    <t>Non-Current Liabilities</t>
  </si>
  <si>
    <t xml:space="preserve">Loans Payable - Domestic </t>
  </si>
  <si>
    <t xml:space="preserve">Loans Payable - Foreign </t>
  </si>
  <si>
    <t>Deferred Credits</t>
  </si>
  <si>
    <t>Total non-current liabilities</t>
  </si>
  <si>
    <t>TOTAL LIABILITIES</t>
  </si>
  <si>
    <t>See  accompanying Notes to Financial  Statements.</t>
  </si>
  <si>
    <t xml:space="preserve"> </t>
  </si>
  <si>
    <t>INCOME</t>
  </si>
  <si>
    <t>General Income</t>
  </si>
  <si>
    <t>Interest Income</t>
  </si>
  <si>
    <t>Service  Income</t>
  </si>
  <si>
    <t>EXPENSES</t>
  </si>
  <si>
    <t xml:space="preserve">Personal Services  </t>
  </si>
  <si>
    <t>Maintenance and Other Operating Expenses</t>
  </si>
  <si>
    <t>2, 18</t>
  </si>
  <si>
    <t>Other Income</t>
  </si>
  <si>
    <t>NET INCOME</t>
  </si>
  <si>
    <t>See accompanying  Notes to Financial Statements.</t>
  </si>
  <si>
    <t>CASH FLOWS FROM OPERATING ACTIVITIES</t>
  </si>
  <si>
    <t>Cash Inflows</t>
  </si>
  <si>
    <t>Collection of loans receivables</t>
  </si>
  <si>
    <t>Receipt of trust liabilities</t>
  </si>
  <si>
    <t>Interest income from bank deposits</t>
  </si>
  <si>
    <t>Collection of service and other income</t>
  </si>
  <si>
    <t>Collection of other receivables</t>
  </si>
  <si>
    <t>Other cash receipt</t>
  </si>
  <si>
    <t>Total Cash Inflows</t>
  </si>
  <si>
    <t>Cash Outflows</t>
  </si>
  <si>
    <t>Release of loans to electric cooperatives</t>
  </si>
  <si>
    <t>Grant of subsidies and donations</t>
  </si>
  <si>
    <t>Payment of maintenance and other operating expenses</t>
  </si>
  <si>
    <t>Remittance and refund of authorized deduction withheld on employees</t>
  </si>
  <si>
    <t>Payment for accounts payable</t>
  </si>
  <si>
    <t>Remittance of corporate income tax</t>
  </si>
  <si>
    <t>Grant of cash advance and other advances</t>
  </si>
  <si>
    <t xml:space="preserve">Payment for prepayments </t>
  </si>
  <si>
    <t>Payment for purchases of inventories, supplies and materials for stock</t>
  </si>
  <si>
    <t>Replenishment of petty cash fund</t>
  </si>
  <si>
    <t>Refund of CARE fund balance to DOE</t>
  </si>
  <si>
    <t>Refund of PDAF</t>
  </si>
  <si>
    <t>Refund of DAP</t>
  </si>
  <si>
    <t>Refund of PKKV</t>
  </si>
  <si>
    <t>Refund of DOE-EREPP</t>
  </si>
  <si>
    <t>Refund of Watershed Fund</t>
  </si>
  <si>
    <t>Other cash payments</t>
  </si>
  <si>
    <t>Total Cash Outflows</t>
  </si>
  <si>
    <t>Proceeds from sale of property and equipment</t>
  </si>
  <si>
    <t>Purchase of property and equipment</t>
  </si>
  <si>
    <t>Net Cash Used in Investing Activities</t>
  </si>
  <si>
    <t>Payment of long-term liabilities</t>
  </si>
  <si>
    <t>Dividends paid</t>
  </si>
  <si>
    <t>Net Cash Used in Financing Activities</t>
  </si>
  <si>
    <t xml:space="preserve">EFFECT OF EXCHANGE RATE CHANGES ON CASH AND CASH EQUIVALENTS </t>
  </si>
  <si>
    <t>Dividends</t>
  </si>
  <si>
    <t>Loans Receivable</t>
  </si>
  <si>
    <t>Other Receivables</t>
  </si>
  <si>
    <t>Inventories</t>
  </si>
  <si>
    <t>Property and Equipment</t>
  </si>
  <si>
    <t>TOTAL LIABILITIES AND EQUITY</t>
  </si>
  <si>
    <t>NET INCOME FROM OPERATIONS</t>
  </si>
  <si>
    <t xml:space="preserve">     Total Income</t>
  </si>
  <si>
    <t xml:space="preserve">     Total Expenses</t>
  </si>
  <si>
    <t>OTHER INCOME (EXPENSES)</t>
  </si>
  <si>
    <t>Gain on Foreign Exchange</t>
  </si>
  <si>
    <t>NET INCOME BEFORE INCOME TAX</t>
  </si>
  <si>
    <t>CAPITAL</t>
  </si>
  <si>
    <t>STOCK</t>
  </si>
  <si>
    <t>DONATED</t>
  </si>
  <si>
    <t>TOTAL</t>
  </si>
  <si>
    <t xml:space="preserve">0 </t>
  </si>
  <si>
    <t>Prior period adjustments</t>
  </si>
  <si>
    <t>Cancellation of stale checks issued in prior years</t>
  </si>
  <si>
    <t>Net Cash Used in Operating Activities</t>
  </si>
  <si>
    <t>EQUITY (DEFICIT)</t>
  </si>
  <si>
    <t>Balance at January 1, 2015</t>
  </si>
  <si>
    <t>Balance at December 31, 2015</t>
  </si>
  <si>
    <t>Balance at January 1, 2016</t>
  </si>
  <si>
    <t>Balance at December 31, 2016</t>
  </si>
  <si>
    <t>(DEFICIT)</t>
  </si>
  <si>
    <t>EQUITY/(DEFICIT)</t>
  </si>
  <si>
    <t>INCOME TAX EXPENSE</t>
  </si>
  <si>
    <t>Financial Expenses</t>
  </si>
  <si>
    <t xml:space="preserve">     Total Other Income/Expenses </t>
  </si>
  <si>
    <t>CASH FLOWS FROM INVESTING ACTIVITIES</t>
  </si>
  <si>
    <t>CASH FLOWS FROM FINANCING ACTIVITIES</t>
  </si>
  <si>
    <t>December 31, 2016 and 2015</t>
  </si>
  <si>
    <t>STATEMENTS OF FINANCIAL POSITION</t>
  </si>
  <si>
    <t>For the Years Ended December 31, 2016 and 2015</t>
  </si>
  <si>
    <t>STATEMENTS OF CASH FLOWS</t>
  </si>
  <si>
    <t>STATEMENTS OF CHANGES IN NET ASSETS/EQUITY</t>
  </si>
  <si>
    <t>STATEMENTS OF FINANCIAL PERFORMANCE</t>
  </si>
  <si>
    <t>Loans Payable - Domestic - Current Portion</t>
  </si>
  <si>
    <t>Payment of personal services</t>
  </si>
  <si>
    <t>Refund of cash advance and deposit</t>
  </si>
  <si>
    <t>Net income</t>
  </si>
  <si>
    <t>Receipt of subsidy from the National Government 
   for implementation of projects</t>
  </si>
  <si>
    <t>(In Philippine Peso)</t>
  </si>
  <si>
    <t>NET DECREASE IN CASH AND CASH EQUIVALENTS</t>
  </si>
  <si>
    <t xml:space="preserve">Remittance of taxes withheld from suppliers, contractors 
   and other creditors </t>
  </si>
  <si>
    <t>(Note 22)</t>
  </si>
  <si>
    <t>See accompanying Notes to Financial Statements</t>
  </si>
  <si>
    <t xml:space="preserve">RETAINED </t>
  </si>
  <si>
    <t>EARNINGS</t>
  </si>
  <si>
    <t>STATEMENT OF COMPARISON OF BUDGET AND ACTUAL AMOUNTS</t>
  </si>
  <si>
    <t>For the year ended December 31, 2016</t>
  </si>
  <si>
    <t xml:space="preserve">DIFFERENCE </t>
  </si>
  <si>
    <t>BUDGETED AMOUNTS</t>
  </si>
  <si>
    <t>ORIGINAL AND</t>
  </si>
  <si>
    <t>ACTUAL</t>
  </si>
  <si>
    <t>FINAL BUDGET</t>
  </si>
  <si>
    <t>PARTICULARS</t>
  </si>
  <si>
    <t>ORIGINAL</t>
  </si>
  <si>
    <t>FINAL</t>
  </si>
  <si>
    <t>AMOUNTS</t>
  </si>
  <si>
    <t>REVENUES</t>
  </si>
  <si>
    <t>Interest Income on Loans</t>
  </si>
  <si>
    <t>Other Revenues</t>
  </si>
  <si>
    <t>Interest on bank deposits</t>
  </si>
  <si>
    <t>Other Service Income</t>
  </si>
  <si>
    <t>Others</t>
  </si>
  <si>
    <t>TOTAL REVENUE</t>
  </si>
  <si>
    <t>CURRENT APPROPRIATIONS</t>
  </si>
  <si>
    <t xml:space="preserve">    Expenditures</t>
  </si>
  <si>
    <t>Personnel Services</t>
  </si>
  <si>
    <t>Capital Outlay</t>
  </si>
  <si>
    <t>TOTAL EXPENDITURES</t>
  </si>
  <si>
    <t>CASH AND CASH EQUIVALENTS AT BEGINNING OF YEAR</t>
  </si>
  <si>
    <t>CASH AND CASH EQUIVALENTS AT END OF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</si>
</sst>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mmmm\ d\,\ yyyy"/>
    <numFmt numFmtId="171" formatCode="_(* #,##0_);_(* \(#,##0\);_(* &quot;-&quot;??_);_(@_)"/>
    <numFmt numFmtId="172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rebuchet MS"/>
      <family val="2"/>
    </font>
    <font>
      <sz val="9.5"/>
      <color indexed="8"/>
      <name val="Arial"/>
      <family val="2"/>
    </font>
    <font>
      <sz val="9"/>
      <color indexed="8"/>
      <name val="Trebuchet MS"/>
      <family val="2"/>
    </font>
    <font>
      <b/>
      <sz val="9"/>
      <color indexed="8"/>
      <name val="Arial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Arial"/>
      <family val="2"/>
    </font>
    <font>
      <sz val="9.5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rebuchet MS"/>
      <family val="2"/>
    </font>
    <font>
      <sz val="9.5"/>
      <color theme="1"/>
      <name val="Arial"/>
      <family val="2"/>
    </font>
    <font>
      <sz val="9"/>
      <color theme="1"/>
      <name val="Trebuchet MS"/>
      <family val="2"/>
    </font>
    <font>
      <b/>
      <sz val="9"/>
      <color theme="1"/>
      <name val="Arial"/>
      <family val="2"/>
    </font>
    <font>
      <b/>
      <sz val="9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Arial"/>
      <family val="2"/>
    </font>
    <font>
      <sz val="9.5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double"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71" fontId="4" fillId="0" borderId="0" xfId="42" applyNumberFormat="1" applyFont="1" applyAlignment="1">
      <alignment/>
    </xf>
    <xf numFmtId="3" fontId="2" fillId="0" borderId="0" xfId="0" applyNumberFormat="1" applyFont="1" applyBorder="1" applyAlignment="1">
      <alignment/>
    </xf>
    <xf numFmtId="171" fontId="2" fillId="0" borderId="0" xfId="42" applyNumberFormat="1" applyFont="1" applyAlignment="1">
      <alignment/>
    </xf>
    <xf numFmtId="3" fontId="2" fillId="0" borderId="10" xfId="0" applyNumberFormat="1" applyFont="1" applyBorder="1" applyAlignment="1" quotePrefix="1">
      <alignment/>
    </xf>
    <xf numFmtId="171" fontId="4" fillId="0" borderId="12" xfId="42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3" fontId="4" fillId="0" borderId="0" xfId="0" applyNumberFormat="1" applyFont="1" applyAlignment="1">
      <alignment/>
    </xf>
    <xf numFmtId="171" fontId="2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71" fontId="4" fillId="0" borderId="13" xfId="42" applyNumberFormat="1" applyFont="1" applyBorder="1" applyAlignment="1">
      <alignment/>
    </xf>
    <xf numFmtId="3" fontId="4" fillId="0" borderId="13" xfId="42" applyNumberFormat="1" applyFont="1" applyBorder="1" applyAlignment="1">
      <alignment/>
    </xf>
    <xf numFmtId="171" fontId="2" fillId="0" borderId="13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41" fontId="2" fillId="0" borderId="0" xfId="0" applyNumberFormat="1" applyFont="1" applyAlignment="1">
      <alignment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1" fontId="4" fillId="0" borderId="0" xfId="42" applyNumberFormat="1" applyFont="1" applyAlignment="1">
      <alignment horizontal="right"/>
    </xf>
    <xf numFmtId="171" fontId="2" fillId="0" borderId="0" xfId="42" applyNumberFormat="1" applyFont="1" applyAlignment="1">
      <alignment horizontal="right"/>
    </xf>
    <xf numFmtId="171" fontId="4" fillId="0" borderId="0" xfId="42" applyNumberFormat="1" applyFont="1" applyFill="1" applyBorder="1" applyAlignment="1">
      <alignment/>
    </xf>
    <xf numFmtId="171" fontId="2" fillId="0" borderId="0" xfId="42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171" fontId="4" fillId="0" borderId="14" xfId="42" applyNumberFormat="1" applyFont="1" applyBorder="1" applyAlignment="1">
      <alignment/>
    </xf>
    <xf numFmtId="3" fontId="4" fillId="0" borderId="14" xfId="42" applyNumberFormat="1" applyFont="1" applyBorder="1" applyAlignment="1">
      <alignment/>
    </xf>
    <xf numFmtId="171" fontId="2" fillId="0" borderId="14" xfId="42" applyNumberFormat="1" applyFont="1" applyBorder="1" applyAlignment="1">
      <alignment/>
    </xf>
    <xf numFmtId="3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indent="7"/>
    </xf>
    <xf numFmtId="171" fontId="4" fillId="0" borderId="15" xfId="42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1" fontId="4" fillId="0" borderId="0" xfId="42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1" fontId="2" fillId="0" borderId="0" xfId="42" applyNumberFormat="1" applyFont="1" applyAlignment="1">
      <alignment vertical="center"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1" fontId="4" fillId="0" borderId="12" xfId="42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0" xfId="0" applyNumberFormat="1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4" fillId="0" borderId="10" xfId="42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71" fontId="2" fillId="0" borderId="10" xfId="42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171" fontId="2" fillId="0" borderId="12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1" fontId="4" fillId="0" borderId="0" xfId="42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1" fontId="2" fillId="0" borderId="0" xfId="42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171" fontId="2" fillId="0" borderId="0" xfId="42" applyNumberFormat="1" applyFont="1" applyBorder="1" applyAlignment="1">
      <alignment/>
    </xf>
    <xf numFmtId="0" fontId="4" fillId="0" borderId="10" xfId="0" applyFont="1" applyBorder="1" applyAlignment="1">
      <alignment horizontal="left" indent="1"/>
    </xf>
    <xf numFmtId="171" fontId="4" fillId="0" borderId="10" xfId="42" applyNumberFormat="1" applyFont="1" applyBorder="1" applyAlignment="1">
      <alignment/>
    </xf>
    <xf numFmtId="171" fontId="2" fillId="0" borderId="10" xfId="42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1" fontId="4" fillId="0" borderId="13" xfId="42" applyNumberFormat="1" applyFont="1" applyBorder="1" applyAlignment="1">
      <alignment horizontal="right"/>
    </xf>
    <xf numFmtId="3" fontId="4" fillId="0" borderId="13" xfId="42" applyNumberFormat="1" applyFont="1" applyBorder="1" applyAlignment="1">
      <alignment horizontal="right"/>
    </xf>
    <xf numFmtId="171" fontId="2" fillId="0" borderId="13" xfId="42" applyNumberFormat="1" applyFont="1" applyBorder="1" applyAlignment="1">
      <alignment horizontal="right"/>
    </xf>
    <xf numFmtId="3" fontId="4" fillId="0" borderId="16" xfId="0" applyNumberFormat="1" applyFont="1" applyBorder="1" applyAlignment="1">
      <alignment vertical="center"/>
    </xf>
    <xf numFmtId="171" fontId="4" fillId="0" borderId="16" xfId="42" applyNumberFormat="1" applyFont="1" applyBorder="1" applyAlignment="1">
      <alignment horizontal="right" vertical="center"/>
    </xf>
    <xf numFmtId="3" fontId="4" fillId="0" borderId="16" xfId="42" applyNumberFormat="1" applyFont="1" applyBorder="1" applyAlignment="1">
      <alignment horizontal="right" vertical="center"/>
    </xf>
    <xf numFmtId="171" fontId="0" fillId="0" borderId="0" xfId="42" applyNumberFormat="1" applyAlignment="1">
      <alignment/>
    </xf>
    <xf numFmtId="171" fontId="4" fillId="0" borderId="0" xfId="42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171" fontId="4" fillId="33" borderId="0" xfId="42" applyNumberFormat="1" applyFont="1" applyFill="1" applyAlignment="1">
      <alignment vertical="center"/>
    </xf>
    <xf numFmtId="41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left" inden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71" fontId="2" fillId="33" borderId="0" xfId="42" applyNumberFormat="1" applyFont="1" applyFill="1" applyAlignment="1">
      <alignment/>
    </xf>
    <xf numFmtId="49" fontId="4" fillId="0" borderId="0" xfId="42" applyNumberFormat="1" applyFont="1" applyAlignment="1">
      <alignment horizontal="right"/>
    </xf>
    <xf numFmtId="0" fontId="51" fillId="0" borderId="0" xfId="0" applyFont="1" applyAlignment="1">
      <alignment/>
    </xf>
    <xf numFmtId="171" fontId="4" fillId="0" borderId="0" xfId="42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171" fontId="51" fillId="0" borderId="0" xfId="42" applyNumberFormat="1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71" fontId="2" fillId="0" borderId="0" xfId="42" applyNumberFormat="1" applyFont="1" applyBorder="1" applyAlignment="1">
      <alignment vertical="center"/>
    </xf>
    <xf numFmtId="0" fontId="2" fillId="0" borderId="12" xfId="0" applyFont="1" applyBorder="1" applyAlignment="1">
      <alignment horizontal="left" indent="1"/>
    </xf>
    <xf numFmtId="171" fontId="2" fillId="0" borderId="12" xfId="42" applyNumberFormat="1" applyFont="1" applyBorder="1" applyAlignment="1">
      <alignment/>
    </xf>
    <xf numFmtId="171" fontId="51" fillId="0" borderId="0" xfId="42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center" vertical="center"/>
    </xf>
    <xf numFmtId="171" fontId="2" fillId="0" borderId="0" xfId="42" applyNumberFormat="1" applyFont="1" applyAlignment="1">
      <alignment vertical="center"/>
    </xf>
    <xf numFmtId="172" fontId="2" fillId="0" borderId="0" xfId="42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171" fontId="2" fillId="0" borderId="12" xfId="42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1" fontId="2" fillId="0" borderId="10" xfId="42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171" fontId="52" fillId="0" borderId="0" xfId="42" applyNumberFormat="1" applyFont="1" applyAlignment="1">
      <alignment/>
    </xf>
    <xf numFmtId="171" fontId="52" fillId="0" borderId="0" xfId="42" applyNumberFormat="1" applyFont="1" applyAlignment="1">
      <alignment vertical="center"/>
    </xf>
    <xf numFmtId="171" fontId="52" fillId="0" borderId="12" xfId="42" applyNumberFormat="1" applyFont="1" applyBorder="1" applyAlignment="1">
      <alignment/>
    </xf>
    <xf numFmtId="171" fontId="52" fillId="0" borderId="10" xfId="42" applyNumberFormat="1" applyFont="1" applyBorder="1" applyAlignment="1">
      <alignment vertical="center"/>
    </xf>
    <xf numFmtId="171" fontId="52" fillId="0" borderId="12" xfId="42" applyNumberFormat="1" applyFont="1" applyBorder="1" applyAlignment="1">
      <alignment vertical="center"/>
    </xf>
    <xf numFmtId="171" fontId="52" fillId="0" borderId="0" xfId="42" applyNumberFormat="1" applyFont="1" applyBorder="1" applyAlignment="1">
      <alignment vertical="center"/>
    </xf>
    <xf numFmtId="171" fontId="52" fillId="0" borderId="0" xfId="42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71" fontId="2" fillId="0" borderId="0" xfId="42" applyNumberFormat="1" applyFont="1" applyAlignment="1">
      <alignment/>
    </xf>
    <xf numFmtId="49" fontId="2" fillId="0" borderId="0" xfId="42" applyNumberFormat="1" applyFont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171" fontId="53" fillId="0" borderId="0" xfId="42" applyNumberFormat="1" applyFont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1" fontId="53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171" fontId="2" fillId="0" borderId="10" xfId="42" applyNumberFormat="1" applyFont="1" applyBorder="1" applyAlignment="1">
      <alignment/>
    </xf>
    <xf numFmtId="171" fontId="2" fillId="0" borderId="13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1" fontId="51" fillId="0" borderId="0" xfId="42" applyNumberFormat="1" applyFont="1" applyAlignment="1">
      <alignment horizontal="right"/>
    </xf>
    <xf numFmtId="37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53" fillId="0" borderId="16" xfId="0" applyFont="1" applyBorder="1" applyAlignment="1">
      <alignment/>
    </xf>
    <xf numFmtId="171" fontId="53" fillId="0" borderId="16" xfId="42" applyNumberFormat="1" applyFont="1" applyBorder="1" applyAlignment="1">
      <alignment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1" fontId="56" fillId="0" borderId="0" xfId="42" applyNumberFormat="1" applyFont="1" applyAlignment="1">
      <alignment/>
    </xf>
    <xf numFmtId="43" fontId="56" fillId="0" borderId="0" xfId="42" applyFont="1" applyAlignment="1">
      <alignment/>
    </xf>
    <xf numFmtId="171" fontId="56" fillId="0" borderId="0" xfId="42" applyNumberFormat="1" applyFont="1" applyFill="1" applyAlignment="1">
      <alignment/>
    </xf>
    <xf numFmtId="0" fontId="57" fillId="0" borderId="0" xfId="0" applyFont="1" applyAlignment="1">
      <alignment/>
    </xf>
    <xf numFmtId="171" fontId="57" fillId="0" borderId="0" xfId="42" applyNumberFormat="1" applyFont="1" applyAlignment="1">
      <alignment/>
    </xf>
    <xf numFmtId="43" fontId="58" fillId="0" borderId="0" xfId="42" applyFont="1" applyBorder="1" applyAlignment="1">
      <alignment horizontal="center" vertical="center" wrapText="1"/>
    </xf>
    <xf numFmtId="171" fontId="58" fillId="0" borderId="0" xfId="42" applyNumberFormat="1" applyFont="1" applyFill="1" applyBorder="1" applyAlignment="1">
      <alignment vertical="center" wrapText="1"/>
    </xf>
    <xf numFmtId="171" fontId="58" fillId="0" borderId="0" xfId="42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1" fontId="58" fillId="0" borderId="0" xfId="42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1" fontId="58" fillId="0" borderId="10" xfId="42" applyNumberFormat="1" applyFont="1" applyBorder="1" applyAlignment="1">
      <alignment horizontal="center" vertical="center" wrapText="1"/>
    </xf>
    <xf numFmtId="43" fontId="58" fillId="0" borderId="10" xfId="42" applyFont="1" applyBorder="1" applyAlignment="1">
      <alignment horizontal="center" vertical="center" wrapText="1"/>
    </xf>
    <xf numFmtId="171" fontId="58" fillId="0" borderId="10" xfId="42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171" fontId="61" fillId="0" borderId="0" xfId="42" applyNumberFormat="1" applyFont="1" applyAlignment="1">
      <alignment horizontal="center" vertical="center" wrapText="1"/>
    </xf>
    <xf numFmtId="43" fontId="61" fillId="0" borderId="0" xfId="42" applyFont="1" applyAlignment="1">
      <alignment horizontal="center" vertical="center" wrapText="1"/>
    </xf>
    <xf numFmtId="171" fontId="61" fillId="0" borderId="0" xfId="42" applyNumberFormat="1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3" fontId="61" fillId="0" borderId="0" xfId="42" applyNumberFormat="1" applyFont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171" fontId="61" fillId="0" borderId="10" xfId="42" applyNumberFormat="1" applyFont="1" applyBorder="1" applyAlignment="1">
      <alignment horizontal="center" vertical="center" wrapText="1"/>
    </xf>
    <xf numFmtId="3" fontId="61" fillId="0" borderId="10" xfId="42" applyNumberFormat="1" applyFont="1" applyBorder="1" applyAlignment="1">
      <alignment horizontal="right" vertical="center" wrapText="1"/>
    </xf>
    <xf numFmtId="171" fontId="61" fillId="0" borderId="10" xfId="42" applyNumberFormat="1" applyFont="1" applyFill="1" applyBorder="1" applyAlignment="1">
      <alignment horizontal="center" vertical="center" wrapText="1"/>
    </xf>
    <xf numFmtId="3" fontId="61" fillId="0" borderId="0" xfId="42" applyNumberFormat="1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171" fontId="58" fillId="0" borderId="13" xfId="42" applyNumberFormat="1" applyFont="1" applyBorder="1" applyAlignment="1">
      <alignment horizontal="center" vertical="center" wrapText="1"/>
    </xf>
    <xf numFmtId="3" fontId="61" fillId="0" borderId="13" xfId="42" applyNumberFormat="1" applyFont="1" applyBorder="1" applyAlignment="1">
      <alignment horizontal="right" vertical="center" wrapText="1"/>
    </xf>
    <xf numFmtId="171" fontId="58" fillId="0" borderId="13" xfId="42" applyNumberFormat="1" applyFont="1" applyFill="1" applyBorder="1" applyAlignment="1">
      <alignment horizontal="center" vertical="center" wrapText="1"/>
    </xf>
    <xf numFmtId="171" fontId="61" fillId="0" borderId="13" xfId="42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43" fontId="61" fillId="0" borderId="0" xfId="42" applyFont="1" applyBorder="1" applyAlignment="1">
      <alignment horizontal="center" vertical="center" wrapText="1"/>
    </xf>
    <xf numFmtId="171" fontId="61" fillId="0" borderId="0" xfId="42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171" fontId="61" fillId="0" borderId="0" xfId="42" applyNumberFormat="1" applyFont="1" applyAlignment="1">
      <alignment horizontal="center" wrapText="1"/>
    </xf>
    <xf numFmtId="171" fontId="61" fillId="0" borderId="0" xfId="42" applyNumberFormat="1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61" fillId="0" borderId="0" xfId="0" applyFont="1" applyAlignment="1">
      <alignment/>
    </xf>
    <xf numFmtId="171" fontId="61" fillId="0" borderId="0" xfId="42" applyNumberFormat="1" applyFont="1" applyAlignment="1">
      <alignment/>
    </xf>
    <xf numFmtId="171" fontId="61" fillId="0" borderId="0" xfId="42" applyNumberFormat="1" applyFont="1" applyFill="1" applyAlignment="1">
      <alignment/>
    </xf>
    <xf numFmtId="0" fontId="61" fillId="0" borderId="0" xfId="0" applyFont="1" applyAlignment="1">
      <alignment wrapText="1"/>
    </xf>
    <xf numFmtId="3" fontId="61" fillId="0" borderId="0" xfId="42" applyNumberFormat="1" applyFont="1" applyBorder="1" applyAlignment="1">
      <alignment horizontal="right" wrapText="1"/>
    </xf>
    <xf numFmtId="0" fontId="61" fillId="0" borderId="10" xfId="0" applyFont="1" applyBorder="1" applyAlignment="1">
      <alignment/>
    </xf>
    <xf numFmtId="171" fontId="61" fillId="0" borderId="10" xfId="42" applyNumberFormat="1" applyFont="1" applyBorder="1" applyAlignment="1">
      <alignment/>
    </xf>
    <xf numFmtId="171" fontId="61" fillId="0" borderId="10" xfId="42" applyNumberFormat="1" applyFont="1" applyFill="1" applyBorder="1" applyAlignment="1">
      <alignment/>
    </xf>
    <xf numFmtId="0" fontId="58" fillId="0" borderId="13" xfId="0" applyFont="1" applyBorder="1" applyAlignment="1">
      <alignment/>
    </xf>
    <xf numFmtId="0" fontId="61" fillId="0" borderId="13" xfId="0" applyFont="1" applyBorder="1" applyAlignment="1">
      <alignment/>
    </xf>
    <xf numFmtId="171" fontId="58" fillId="0" borderId="13" xfId="42" applyNumberFormat="1" applyFont="1" applyBorder="1" applyAlignment="1">
      <alignment/>
    </xf>
    <xf numFmtId="0" fontId="62" fillId="0" borderId="0" xfId="0" applyFont="1" applyAlignment="1">
      <alignment/>
    </xf>
    <xf numFmtId="171" fontId="62" fillId="0" borderId="0" xfId="42" applyNumberFormat="1" applyFont="1" applyAlignment="1">
      <alignment/>
    </xf>
    <xf numFmtId="43" fontId="62" fillId="0" borderId="0" xfId="42" applyFont="1" applyAlignment="1">
      <alignment horizontal="center" vertical="center" wrapText="1"/>
    </xf>
    <xf numFmtId="171" fontId="62" fillId="0" borderId="0" xfId="42" applyNumberFormat="1" applyFont="1" applyFill="1" applyAlignment="1">
      <alignment/>
    </xf>
    <xf numFmtId="171" fontId="62" fillId="0" borderId="0" xfId="42" applyNumberFormat="1" applyFont="1" applyAlignment="1">
      <alignment horizontal="center" vertical="center" wrapText="1"/>
    </xf>
    <xf numFmtId="171" fontId="55" fillId="0" borderId="0" xfId="42" applyNumberFormat="1" applyFont="1" applyAlignment="1">
      <alignment/>
    </xf>
    <xf numFmtId="43" fontId="55" fillId="0" borderId="0" xfId="42" applyFont="1" applyAlignment="1">
      <alignment horizontal="center" vertical="center" wrapText="1"/>
    </xf>
    <xf numFmtId="171" fontId="55" fillId="0" borderId="0" xfId="42" applyNumberFormat="1" applyFont="1" applyFill="1" applyAlignment="1">
      <alignment/>
    </xf>
    <xf numFmtId="171" fontId="55" fillId="0" borderId="0" xfId="42" applyNumberFormat="1" applyFont="1" applyAlignment="1">
      <alignment horizontal="center" vertical="center" wrapText="1"/>
    </xf>
    <xf numFmtId="171" fontId="55" fillId="0" borderId="0" xfId="42" applyNumberFormat="1" applyFont="1" applyBorder="1" applyAlignment="1">
      <alignment/>
    </xf>
    <xf numFmtId="43" fontId="55" fillId="0" borderId="0" xfId="42" applyFont="1" applyAlignment="1">
      <alignment/>
    </xf>
    <xf numFmtId="0" fontId="35" fillId="0" borderId="0" xfId="0" applyFont="1" applyAlignment="1">
      <alignment/>
    </xf>
    <xf numFmtId="171" fontId="35" fillId="0" borderId="0" xfId="42" applyNumberFormat="1" applyFont="1" applyAlignment="1">
      <alignment/>
    </xf>
    <xf numFmtId="3" fontId="35" fillId="0" borderId="0" xfId="0" applyNumberFormat="1" applyFont="1" applyAlignment="1">
      <alignment/>
    </xf>
    <xf numFmtId="3" fontId="4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left" indent="1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7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171" fontId="52" fillId="0" borderId="0" xfId="42" applyNumberFormat="1" applyFont="1" applyBorder="1" applyAlignment="1">
      <alignment/>
    </xf>
    <xf numFmtId="171" fontId="2" fillId="0" borderId="0" xfId="42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58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left"/>
    </xf>
    <xf numFmtId="43" fontId="58" fillId="0" borderId="0" xfId="42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hona-2017\financial%20statements-2016\2016-FS%20for%20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balance sheet"/>
      <sheetName val="income statement"/>
      <sheetName val="changes in equity"/>
      <sheetName val="changes in equity AAR"/>
      <sheetName val="ifrs cashflow-2015"/>
      <sheetName val="gcg"/>
      <sheetName val="note 8"/>
      <sheetName val="note82015"/>
      <sheetName val="retained earnings"/>
      <sheetName val="Sheet1"/>
      <sheetName val="PY Adj-debits"/>
      <sheetName val="PY Adj-credits"/>
      <sheetName val="note 14"/>
    </sheetNames>
    <sheetDataSet>
      <sheetData sheetId="2">
        <row r="34">
          <cell r="I34">
            <v>234082491</v>
          </cell>
        </row>
      </sheetData>
      <sheetData sheetId="4">
        <row r="30">
          <cell r="L30">
            <v>-4994717665.57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4" max="4" width="2.57421875" style="0" customWidth="1"/>
    <col min="6" max="6" width="9.8515625" style="0" customWidth="1"/>
    <col min="7" max="7" width="17.28125" style="0" customWidth="1"/>
    <col min="8" max="8" width="2.140625" style="0" customWidth="1"/>
    <col min="9" max="9" width="16.57421875" style="0" customWidth="1"/>
  </cols>
  <sheetData>
    <row r="1" spans="1:9" s="113" customFormat="1" ht="13.5">
      <c r="A1" s="253" t="s">
        <v>0</v>
      </c>
      <c r="B1" s="253"/>
      <c r="C1" s="253"/>
      <c r="D1" s="253"/>
      <c r="E1" s="253"/>
      <c r="F1" s="253"/>
      <c r="G1" s="253"/>
      <c r="H1" s="253"/>
      <c r="I1" s="253"/>
    </row>
    <row r="2" spans="1:9" s="113" customFormat="1" ht="13.5">
      <c r="A2" s="253" t="s">
        <v>106</v>
      </c>
      <c r="B2" s="253"/>
      <c r="C2" s="253"/>
      <c r="D2" s="253"/>
      <c r="E2" s="253"/>
      <c r="F2" s="253"/>
      <c r="G2" s="253"/>
      <c r="H2" s="253"/>
      <c r="I2" s="253"/>
    </row>
    <row r="3" spans="1:9" s="113" customFormat="1" ht="13.5">
      <c r="A3" s="260" t="s">
        <v>105</v>
      </c>
      <c r="B3" s="260"/>
      <c r="C3" s="260"/>
      <c r="D3" s="260"/>
      <c r="E3" s="260"/>
      <c r="F3" s="260"/>
      <c r="G3" s="260"/>
      <c r="H3" s="260"/>
      <c r="I3" s="260"/>
    </row>
    <row r="4" spans="1:9" s="113" customFormat="1" ht="13.5">
      <c r="A4" s="261" t="s">
        <v>1</v>
      </c>
      <c r="B4" s="261"/>
      <c r="C4" s="261"/>
      <c r="D4" s="261"/>
      <c r="E4" s="261"/>
      <c r="F4" s="261"/>
      <c r="G4" s="261"/>
      <c r="H4" s="261"/>
      <c r="I4" s="261"/>
    </row>
    <row r="5" spans="1:9" ht="15.75" thickBot="1">
      <c r="A5" s="262"/>
      <c r="B5" s="262"/>
      <c r="C5" s="262"/>
      <c r="D5" s="262"/>
      <c r="E5" s="262"/>
      <c r="F5" s="262"/>
      <c r="G5" s="262"/>
      <c r="H5" s="262"/>
      <c r="I5" s="262"/>
    </row>
    <row r="6" spans="1:9" ht="14.25">
      <c r="A6" s="2"/>
      <c r="B6" s="2"/>
      <c r="C6" s="2"/>
      <c r="D6" s="2"/>
      <c r="E6" s="2"/>
      <c r="F6" s="2" t="s">
        <v>2</v>
      </c>
      <c r="G6" s="163">
        <v>2016</v>
      </c>
      <c r="H6" s="164"/>
      <c r="I6" s="164">
        <v>2015</v>
      </c>
    </row>
    <row r="7" spans="1:9" ht="14.25">
      <c r="A7" s="253" t="s">
        <v>3</v>
      </c>
      <c r="B7" s="253"/>
      <c r="C7" s="253"/>
      <c r="D7" s="253"/>
      <c r="E7" s="253"/>
      <c r="F7" s="4"/>
      <c r="G7" s="5"/>
      <c r="H7" s="6"/>
      <c r="I7" s="7"/>
    </row>
    <row r="8" spans="1:9" ht="14.25">
      <c r="A8" s="3"/>
      <c r="B8" s="3"/>
      <c r="C8" s="3"/>
      <c r="D8" s="3"/>
      <c r="E8" s="3"/>
      <c r="F8" s="4"/>
      <c r="G8" s="6"/>
      <c r="H8" s="6"/>
      <c r="I8" s="6"/>
    </row>
    <row r="9" spans="1:9" ht="14.25">
      <c r="A9" s="258" t="s">
        <v>4</v>
      </c>
      <c r="B9" s="258"/>
      <c r="C9" s="258"/>
      <c r="D9" s="258"/>
      <c r="E9" s="258"/>
      <c r="F9" s="8"/>
      <c r="G9" s="5"/>
      <c r="H9" s="9"/>
      <c r="I9" s="8"/>
    </row>
    <row r="10" spans="1:9" ht="14.25">
      <c r="A10" s="259" t="s">
        <v>5</v>
      </c>
      <c r="B10" s="259"/>
      <c r="C10" s="259"/>
      <c r="D10" s="259"/>
      <c r="E10" s="10"/>
      <c r="F10" s="11">
        <v>3</v>
      </c>
      <c r="G10" s="12">
        <v>8190883553</v>
      </c>
      <c r="H10" s="13"/>
      <c r="I10" s="14">
        <v>8466290099</v>
      </c>
    </row>
    <row r="11" spans="1:9" ht="14.25">
      <c r="A11" s="259" t="s">
        <v>74</v>
      </c>
      <c r="B11" s="259"/>
      <c r="C11" s="259"/>
      <c r="D11" s="259"/>
      <c r="E11" s="259"/>
      <c r="F11" s="11">
        <v>4</v>
      </c>
      <c r="G11" s="12">
        <v>2248189584</v>
      </c>
      <c r="H11" s="13"/>
      <c r="I11" s="14">
        <v>2311187278</v>
      </c>
    </row>
    <row r="12" spans="1:9" ht="14.25">
      <c r="A12" s="259" t="s">
        <v>75</v>
      </c>
      <c r="B12" s="259"/>
      <c r="C12" s="259"/>
      <c r="D12" s="259"/>
      <c r="E12" s="259"/>
      <c r="F12" s="11">
        <v>5</v>
      </c>
      <c r="G12" s="12">
        <v>6938629732</v>
      </c>
      <c r="H12" s="13"/>
      <c r="I12" s="14">
        <v>16365718998</v>
      </c>
    </row>
    <row r="13" spans="1:9" ht="14.25">
      <c r="A13" s="259" t="s">
        <v>76</v>
      </c>
      <c r="B13" s="259"/>
      <c r="C13" s="259"/>
      <c r="D13" s="259"/>
      <c r="E13" s="259"/>
      <c r="F13" s="11">
        <v>6</v>
      </c>
      <c r="G13" s="12">
        <v>7830119</v>
      </c>
      <c r="H13" s="13"/>
      <c r="I13" s="14">
        <v>7073687</v>
      </c>
    </row>
    <row r="14" spans="1:9" ht="14.25">
      <c r="A14" s="257" t="s">
        <v>6</v>
      </c>
      <c r="B14" s="257"/>
      <c r="C14" s="257"/>
      <c r="D14" s="257"/>
      <c r="E14" s="257"/>
      <c r="F14" s="257"/>
      <c r="G14" s="12">
        <v>1858446</v>
      </c>
      <c r="H14" s="15"/>
      <c r="I14" s="14">
        <v>1297045</v>
      </c>
    </row>
    <row r="15" spans="1:9" ht="14.25">
      <c r="A15" s="251" t="s">
        <v>7</v>
      </c>
      <c r="B15" s="251"/>
      <c r="C15" s="251"/>
      <c r="D15" s="251"/>
      <c r="E15" s="251"/>
      <c r="F15" s="251"/>
      <c r="G15" s="16">
        <f>SUM(G10:G14)</f>
        <v>17387391434</v>
      </c>
      <c r="H15" s="17"/>
      <c r="I15" s="18">
        <f>SUM(I10:I14)</f>
        <v>27151567107</v>
      </c>
    </row>
    <row r="16" spans="1:9" ht="14.25">
      <c r="A16" s="255" t="s">
        <v>8</v>
      </c>
      <c r="B16" s="255"/>
      <c r="C16" s="255"/>
      <c r="D16" s="255"/>
      <c r="E16" s="255"/>
      <c r="F16" s="19"/>
      <c r="G16" s="12"/>
      <c r="H16" s="13"/>
      <c r="I16" s="20"/>
    </row>
    <row r="17" spans="1:9" ht="14.25">
      <c r="A17" s="21" t="s">
        <v>9</v>
      </c>
      <c r="B17" s="21"/>
      <c r="C17" s="21"/>
      <c r="D17" s="21"/>
      <c r="E17" s="21"/>
      <c r="F17" s="11">
        <v>7</v>
      </c>
      <c r="G17" s="12">
        <f>-G11-G12+18601067296.38</f>
        <v>9414247980.380001</v>
      </c>
      <c r="H17" s="22"/>
      <c r="I17" s="14">
        <v>8552443749</v>
      </c>
    </row>
    <row r="18" spans="1:9" ht="14.25">
      <c r="A18" s="21" t="s">
        <v>77</v>
      </c>
      <c r="B18" s="21"/>
      <c r="C18" s="21"/>
      <c r="D18" s="21"/>
      <c r="E18" s="21"/>
      <c r="F18" s="11">
        <v>8</v>
      </c>
      <c r="G18" s="12">
        <v>232451019.93</v>
      </c>
      <c r="H18" s="13"/>
      <c r="I18" s="14">
        <v>245989057</v>
      </c>
    </row>
    <row r="19" spans="1:9" ht="14.25">
      <c r="A19" s="21" t="s">
        <v>10</v>
      </c>
      <c r="B19" s="21"/>
      <c r="C19" s="21"/>
      <c r="D19" s="21"/>
      <c r="E19" s="21"/>
      <c r="F19" s="11">
        <v>9</v>
      </c>
      <c r="G19" s="12">
        <v>4710502.91</v>
      </c>
      <c r="H19" s="13"/>
      <c r="I19" s="14">
        <v>4710503</v>
      </c>
    </row>
    <row r="20" spans="1:9" ht="14.25">
      <c r="A20" s="251" t="s">
        <v>11</v>
      </c>
      <c r="B20" s="251"/>
      <c r="C20" s="251"/>
      <c r="D20" s="251"/>
      <c r="E20" s="251"/>
      <c r="F20" s="251"/>
      <c r="G20" s="16">
        <f>SUM(G17:G19)</f>
        <v>9651409503.220001</v>
      </c>
      <c r="H20" s="17"/>
      <c r="I20" s="18">
        <f>SUM(I17:I19)</f>
        <v>8803143309</v>
      </c>
    </row>
    <row r="21" spans="1:9" ht="15" thickBot="1">
      <c r="A21" s="249" t="s">
        <v>12</v>
      </c>
      <c r="B21" s="249"/>
      <c r="C21" s="249"/>
      <c r="D21" s="249"/>
      <c r="E21" s="249"/>
      <c r="F21" s="249"/>
      <c r="G21" s="23">
        <f>+G15+G20</f>
        <v>27038800937.22</v>
      </c>
      <c r="H21" s="24"/>
      <c r="I21" s="25">
        <f>+I15+I20</f>
        <v>35954710416</v>
      </c>
    </row>
    <row r="22" spans="1:9" ht="15" thickBot="1" thickTop="1">
      <c r="A22" s="246"/>
      <c r="B22" s="246"/>
      <c r="C22" s="246"/>
      <c r="D22" s="246"/>
      <c r="E22" s="246"/>
      <c r="F22" s="246"/>
      <c r="G22" s="246"/>
      <c r="H22" s="246"/>
      <c r="I22" s="246"/>
    </row>
    <row r="23" spans="1:9" ht="14.25">
      <c r="A23" s="250"/>
      <c r="B23" s="250"/>
      <c r="C23" s="250"/>
      <c r="D23" s="250"/>
      <c r="E23" s="250"/>
      <c r="F23" s="250"/>
      <c r="G23" s="250"/>
      <c r="H23" s="250"/>
      <c r="I23" s="250"/>
    </row>
    <row r="24" spans="1:9" ht="14.25">
      <c r="A24" s="254" t="s">
        <v>13</v>
      </c>
      <c r="B24" s="254"/>
      <c r="C24" s="254"/>
      <c r="D24" s="254"/>
      <c r="E24" s="254"/>
      <c r="F24" s="27"/>
      <c r="G24" s="5"/>
      <c r="H24" s="13"/>
      <c r="I24" s="28"/>
    </row>
    <row r="25" spans="1:9" ht="14.25">
      <c r="A25" s="27"/>
      <c r="B25" s="27"/>
      <c r="C25" s="27"/>
      <c r="D25" s="27"/>
      <c r="E25" s="27"/>
      <c r="F25" s="27"/>
      <c r="G25" s="5"/>
      <c r="H25" s="13"/>
      <c r="I25" s="28"/>
    </row>
    <row r="26" spans="1:9" ht="14.25">
      <c r="A26" s="255" t="s">
        <v>14</v>
      </c>
      <c r="B26" s="255"/>
      <c r="C26" s="255"/>
      <c r="D26" s="255"/>
      <c r="E26" s="255"/>
      <c r="F26" s="19"/>
      <c r="G26" s="5"/>
      <c r="H26" s="13"/>
      <c r="I26" s="28"/>
    </row>
    <row r="27" spans="1:9" ht="14.25">
      <c r="A27" s="21" t="s">
        <v>15</v>
      </c>
      <c r="B27" s="21"/>
      <c r="C27" s="21"/>
      <c r="D27" s="21"/>
      <c r="E27" s="21"/>
      <c r="F27" s="11">
        <v>10</v>
      </c>
      <c r="G27" s="12">
        <v>164272770</v>
      </c>
      <c r="H27" s="29"/>
      <c r="I27" s="14">
        <v>204714931</v>
      </c>
    </row>
    <row r="28" spans="1:9" ht="14.25">
      <c r="A28" s="21" t="s">
        <v>16</v>
      </c>
      <c r="B28" s="21"/>
      <c r="C28" s="21"/>
      <c r="D28" s="21"/>
      <c r="E28" s="21"/>
      <c r="F28" s="11">
        <v>11</v>
      </c>
      <c r="G28" s="12">
        <v>18195409300</v>
      </c>
      <c r="H28" s="30"/>
      <c r="I28" s="14">
        <v>8146982361</v>
      </c>
    </row>
    <row r="29" spans="1:9" ht="14.25">
      <c r="A29" s="147" t="s">
        <v>111</v>
      </c>
      <c r="B29" s="10"/>
      <c r="C29" s="10"/>
      <c r="D29" s="10"/>
      <c r="E29" s="10"/>
      <c r="F29" s="11">
        <v>12</v>
      </c>
      <c r="G29" s="12">
        <v>3797336</v>
      </c>
      <c r="H29" s="13"/>
      <c r="I29" s="14">
        <v>10806981</v>
      </c>
    </row>
    <row r="30" spans="1:9" ht="14.25">
      <c r="A30" s="21" t="s">
        <v>17</v>
      </c>
      <c r="B30" s="21"/>
      <c r="C30" s="21"/>
      <c r="D30" s="21"/>
      <c r="E30" s="21"/>
      <c r="F30" s="11">
        <v>13</v>
      </c>
      <c r="G30" s="12">
        <v>13603573077</v>
      </c>
      <c r="H30" s="13"/>
      <c r="I30" s="14">
        <v>22495298310</v>
      </c>
    </row>
    <row r="31" spans="1:9" ht="14.25">
      <c r="A31" s="251" t="s">
        <v>18</v>
      </c>
      <c r="B31" s="251"/>
      <c r="C31" s="251"/>
      <c r="D31" s="251"/>
      <c r="E31" s="251"/>
      <c r="F31" s="251"/>
      <c r="G31" s="16">
        <f>SUM(G27:G30)</f>
        <v>31967052483</v>
      </c>
      <c r="H31" s="17"/>
      <c r="I31" s="18">
        <f>SUM(I27:I30)</f>
        <v>30857802583</v>
      </c>
    </row>
    <row r="32" spans="1:9" ht="14.25">
      <c r="A32" s="19"/>
      <c r="B32" s="19"/>
      <c r="C32" s="19"/>
      <c r="D32" s="19"/>
      <c r="E32" s="26"/>
      <c r="F32" s="26"/>
      <c r="G32" s="5"/>
      <c r="H32" s="13"/>
      <c r="I32" s="31"/>
    </row>
    <row r="33" spans="1:9" ht="14.25">
      <c r="A33" s="250" t="s">
        <v>19</v>
      </c>
      <c r="B33" s="250"/>
      <c r="C33" s="250"/>
      <c r="D33" s="250"/>
      <c r="E33" s="250"/>
      <c r="F33" s="26"/>
      <c r="G33" s="19"/>
      <c r="H33" s="13"/>
      <c r="I33" s="31"/>
    </row>
    <row r="34" spans="1:9" ht="14.25">
      <c r="A34" s="256" t="s">
        <v>20</v>
      </c>
      <c r="B34" s="256"/>
      <c r="C34" s="256"/>
      <c r="D34" s="256"/>
      <c r="E34" s="256"/>
      <c r="F34" s="32">
        <v>12</v>
      </c>
      <c r="G34" s="112" t="s">
        <v>89</v>
      </c>
      <c r="H34" s="13"/>
      <c r="I34" s="14">
        <v>3797336</v>
      </c>
    </row>
    <row r="35" spans="1:9" ht="14.25" hidden="1">
      <c r="A35" s="248" t="s">
        <v>21</v>
      </c>
      <c r="B35" s="248"/>
      <c r="C35" s="248"/>
      <c r="D35" s="248"/>
      <c r="E35" s="248"/>
      <c r="F35" s="32">
        <v>13</v>
      </c>
      <c r="G35" s="33">
        <v>0</v>
      </c>
      <c r="H35" s="13"/>
      <c r="I35" s="34">
        <v>0</v>
      </c>
    </row>
    <row r="36" spans="1:9" ht="14.25">
      <c r="A36" s="248" t="s">
        <v>22</v>
      </c>
      <c r="B36" s="248"/>
      <c r="C36" s="248"/>
      <c r="D36" s="248"/>
      <c r="E36" s="248"/>
      <c r="F36" s="32">
        <v>14</v>
      </c>
      <c r="G36" s="12">
        <v>66466119.92</v>
      </c>
      <c r="H36" s="13"/>
      <c r="I36" s="14">
        <v>46685393</v>
      </c>
    </row>
    <row r="37" spans="1:9" ht="14.25">
      <c r="A37" s="251" t="s">
        <v>23</v>
      </c>
      <c r="B37" s="251"/>
      <c r="C37" s="251"/>
      <c r="D37" s="251"/>
      <c r="E37" s="251"/>
      <c r="F37" s="251"/>
      <c r="G37" s="16">
        <f>SUM(G34:G36)</f>
        <v>66466119.92</v>
      </c>
      <c r="H37" s="17"/>
      <c r="I37" s="18">
        <f>SUM(I34:I36)</f>
        <v>50482729</v>
      </c>
    </row>
    <row r="38" spans="1:9" ht="14.25">
      <c r="A38" s="13"/>
      <c r="B38" s="13"/>
      <c r="C38" s="13"/>
      <c r="D38" s="13"/>
      <c r="E38" s="13"/>
      <c r="F38" s="13"/>
      <c r="G38" s="19"/>
      <c r="H38" s="13"/>
      <c r="I38" s="13"/>
    </row>
    <row r="39" spans="1:9" ht="14.25">
      <c r="A39" s="19" t="s">
        <v>24</v>
      </c>
      <c r="B39" s="19"/>
      <c r="C39" s="19"/>
      <c r="D39" s="19"/>
      <c r="E39" s="19"/>
      <c r="F39" s="19"/>
      <c r="G39" s="35">
        <f>+G31+G37</f>
        <v>32033518602.92</v>
      </c>
      <c r="H39" s="13"/>
      <c r="I39" s="36">
        <f>+I31+I37</f>
        <v>30908285312</v>
      </c>
    </row>
    <row r="40" spans="1:9" ht="14.25">
      <c r="A40" s="19" t="s">
        <v>93</v>
      </c>
      <c r="B40" s="19"/>
      <c r="C40" s="19"/>
      <c r="D40" s="19"/>
      <c r="E40" s="19"/>
      <c r="F40" s="19"/>
      <c r="G40" s="12">
        <f>+'[1]changes in equity AAR'!L30</f>
        <v>-4994717665.57</v>
      </c>
      <c r="H40" s="13"/>
      <c r="I40" s="14">
        <v>5046425104</v>
      </c>
    </row>
    <row r="41" spans="1:9" ht="15" thickBot="1">
      <c r="A41" s="252" t="s">
        <v>78</v>
      </c>
      <c r="B41" s="252"/>
      <c r="C41" s="252"/>
      <c r="D41" s="252"/>
      <c r="E41" s="252"/>
      <c r="F41" s="252"/>
      <c r="G41" s="38">
        <f>SUM(G39:G40)</f>
        <v>27038800937.35</v>
      </c>
      <c r="H41" s="39"/>
      <c r="I41" s="40">
        <f>SUM(I39:I40)</f>
        <v>35954710416</v>
      </c>
    </row>
    <row r="42" spans="1:9" ht="15" thickBot="1" thickTop="1">
      <c r="A42" s="246"/>
      <c r="B42" s="246"/>
      <c r="C42" s="246"/>
      <c r="D42" s="246"/>
      <c r="E42" s="246"/>
      <c r="F42" s="246"/>
      <c r="G42" s="246"/>
      <c r="H42" s="246"/>
      <c r="I42" s="246"/>
    </row>
    <row r="43" spans="1:9" ht="14.25">
      <c r="A43" s="247" t="s">
        <v>25</v>
      </c>
      <c r="B43" s="247"/>
      <c r="C43" s="247"/>
      <c r="D43" s="247"/>
      <c r="E43" s="247"/>
      <c r="F43" s="247"/>
      <c r="G43" s="247"/>
      <c r="H43" s="247"/>
      <c r="I43" s="247"/>
    </row>
    <row r="44" spans="1:9" ht="14.25">
      <c r="A44" s="170"/>
      <c r="B44" s="170"/>
      <c r="C44" s="170"/>
      <c r="D44" s="170"/>
      <c r="E44" s="170"/>
      <c r="F44" s="170"/>
      <c r="G44" s="170"/>
      <c r="H44" s="170"/>
      <c r="I44" s="170"/>
    </row>
    <row r="45" spans="1:9" ht="14.25">
      <c r="A45" s="170"/>
      <c r="B45" s="170"/>
      <c r="C45" s="170"/>
      <c r="D45" s="170"/>
      <c r="E45" s="170"/>
      <c r="F45" s="170"/>
      <c r="G45" s="170"/>
      <c r="H45" s="170"/>
      <c r="I45" s="170"/>
    </row>
    <row r="47" ht="14.25">
      <c r="G47" s="41"/>
    </row>
    <row r="48" spans="7:9" s="243" customFormat="1" ht="14.25">
      <c r="G48" s="244">
        <f>G21-G41</f>
        <v>-0.12999725341796875</v>
      </c>
      <c r="I48" s="245">
        <f>I21-I41</f>
        <v>0</v>
      </c>
    </row>
    <row r="49" spans="7:9" ht="14.25">
      <c r="G49" s="42"/>
      <c r="I49" s="41"/>
    </row>
    <row r="51" ht="14.25">
      <c r="G51" s="1"/>
    </row>
  </sheetData>
  <sheetProtection password="FA15" sheet="1" objects="1" scenarios="1" selectLockedCells="1" selectUnlockedCells="1"/>
  <mergeCells count="29">
    <mergeCell ref="A9:E9"/>
    <mergeCell ref="A10:D10"/>
    <mergeCell ref="A11:E11"/>
    <mergeCell ref="A12:E12"/>
    <mergeCell ref="A13:E13"/>
    <mergeCell ref="A1:I1"/>
    <mergeCell ref="A2:I2"/>
    <mergeCell ref="A3:I3"/>
    <mergeCell ref="A4:I4"/>
    <mergeCell ref="A5:I5"/>
    <mergeCell ref="A7:E7"/>
    <mergeCell ref="A24:E24"/>
    <mergeCell ref="A26:E26"/>
    <mergeCell ref="A31:F31"/>
    <mergeCell ref="A33:E33"/>
    <mergeCell ref="A34:E34"/>
    <mergeCell ref="A14:F14"/>
    <mergeCell ref="A15:F15"/>
    <mergeCell ref="A16:E16"/>
    <mergeCell ref="A20:F20"/>
    <mergeCell ref="A42:I42"/>
    <mergeCell ref="A43:I43"/>
    <mergeCell ref="A35:E35"/>
    <mergeCell ref="A21:F21"/>
    <mergeCell ref="A22:I22"/>
    <mergeCell ref="A23:I23"/>
    <mergeCell ref="A36:E36"/>
    <mergeCell ref="A37:F37"/>
    <mergeCell ref="A41:F41"/>
  </mergeCells>
  <printOptions horizontalCentered="1"/>
  <pageMargins left="1.25" right="0.45" top="1" bottom="0.75" header="0.3" footer="0.3"/>
  <pageSetup horizontalDpi="600" verticalDpi="600" orientation="portrait" r:id="rId1"/>
  <headerFooter alignWithMargins="0">
    <oddFooter>&amp;R&amp;"Arial,Regular"&amp;10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96" zoomScalePageLayoutView="0" workbookViewId="0" topLeftCell="A1">
      <selection activeCell="A1" sqref="A1:I1"/>
    </sheetView>
  </sheetViews>
  <sheetFormatPr defaultColWidth="9.140625" defaultRowHeight="15"/>
  <cols>
    <col min="5" max="5" width="6.57421875" style="0" customWidth="1"/>
    <col min="6" max="6" width="5.140625" style="0" customWidth="1"/>
    <col min="7" max="7" width="18.421875" style="42" customWidth="1"/>
    <col min="8" max="8" width="2.00390625" style="0" customWidth="1"/>
    <col min="9" max="9" width="17.00390625" style="42" customWidth="1"/>
  </cols>
  <sheetData>
    <row r="1" spans="1:9" ht="14.25">
      <c r="A1" s="253" t="s">
        <v>0</v>
      </c>
      <c r="B1" s="253"/>
      <c r="C1" s="253"/>
      <c r="D1" s="253"/>
      <c r="E1" s="253"/>
      <c r="F1" s="253"/>
      <c r="G1" s="253"/>
      <c r="H1" s="253"/>
      <c r="I1" s="253"/>
    </row>
    <row r="2" spans="1:9" ht="14.25">
      <c r="A2" s="253" t="s">
        <v>110</v>
      </c>
      <c r="B2" s="253"/>
      <c r="C2" s="253"/>
      <c r="D2" s="253"/>
      <c r="E2" s="253"/>
      <c r="F2" s="253"/>
      <c r="G2" s="253"/>
      <c r="H2" s="253"/>
      <c r="I2" s="253"/>
    </row>
    <row r="3" spans="1:9" ht="14.25">
      <c r="A3" s="253" t="s">
        <v>107</v>
      </c>
      <c r="B3" s="253"/>
      <c r="C3" s="253"/>
      <c r="D3" s="253"/>
      <c r="E3" s="253"/>
      <c r="F3" s="253"/>
      <c r="G3" s="253"/>
      <c r="H3" s="253"/>
      <c r="I3" s="253"/>
    </row>
    <row r="4" spans="1:9" ht="14.25">
      <c r="A4" s="261" t="s">
        <v>1</v>
      </c>
      <c r="B4" s="261"/>
      <c r="C4" s="261"/>
      <c r="D4" s="261"/>
      <c r="E4" s="261"/>
      <c r="F4" s="261"/>
      <c r="G4" s="261"/>
      <c r="H4" s="261"/>
      <c r="I4" s="114"/>
    </row>
    <row r="5" spans="1:9" ht="15" thickBot="1">
      <c r="A5" s="43"/>
      <c r="B5" s="44"/>
      <c r="C5" s="43" t="s">
        <v>26</v>
      </c>
      <c r="D5" s="43"/>
      <c r="E5" s="43"/>
      <c r="F5" s="43"/>
      <c r="G5" s="45"/>
      <c r="H5" s="46"/>
      <c r="I5" s="45"/>
    </row>
    <row r="6" spans="1:9" ht="14.25">
      <c r="A6" s="47"/>
      <c r="B6" s="47"/>
      <c r="C6" s="47"/>
      <c r="D6" s="47"/>
      <c r="E6" s="47"/>
      <c r="F6" s="74" t="s">
        <v>2</v>
      </c>
      <c r="G6" s="163">
        <v>2016</v>
      </c>
      <c r="H6" s="165"/>
      <c r="I6" s="164">
        <v>2015</v>
      </c>
    </row>
    <row r="7" spans="1:9" ht="14.25">
      <c r="A7" s="48"/>
      <c r="B7" s="48"/>
      <c r="C7" s="48"/>
      <c r="D7" s="48"/>
      <c r="E7" s="48"/>
      <c r="F7" s="48"/>
      <c r="H7" s="49"/>
      <c r="I7" s="14"/>
    </row>
    <row r="8" spans="1:9" ht="14.25">
      <c r="A8" s="269" t="s">
        <v>27</v>
      </c>
      <c r="B8" s="269"/>
      <c r="C8" s="48"/>
      <c r="D8" s="48"/>
      <c r="E8" s="48"/>
      <c r="F8" s="51"/>
      <c r="H8" s="49"/>
      <c r="I8" s="14"/>
    </row>
    <row r="9" spans="1:9" ht="14.25">
      <c r="A9" s="52"/>
      <c r="B9" s="52"/>
      <c r="C9" s="48"/>
      <c r="D9" s="48"/>
      <c r="E9" s="48"/>
      <c r="F9" s="51"/>
      <c r="H9" s="49"/>
      <c r="I9" s="14"/>
    </row>
    <row r="10" spans="1:9" ht="14.25">
      <c r="A10" s="269" t="s">
        <v>28</v>
      </c>
      <c r="B10" s="269"/>
      <c r="C10" s="269"/>
      <c r="D10" s="269"/>
      <c r="E10" s="48"/>
      <c r="F10" s="51"/>
      <c r="G10" s="140"/>
      <c r="H10" s="53"/>
      <c r="I10" s="14"/>
    </row>
    <row r="11" spans="1:9" ht="14.25">
      <c r="A11" s="268" t="s">
        <v>29</v>
      </c>
      <c r="B11" s="268"/>
      <c r="C11" s="268"/>
      <c r="D11" s="268"/>
      <c r="E11" s="48"/>
      <c r="F11" s="54">
        <v>15</v>
      </c>
      <c r="G11" s="141">
        <v>599957048</v>
      </c>
      <c r="H11" s="56"/>
      <c r="I11" s="57">
        <v>624479755</v>
      </c>
    </row>
    <row r="12" spans="1:9" ht="14.25">
      <c r="A12" s="268" t="s">
        <v>30</v>
      </c>
      <c r="B12" s="268"/>
      <c r="C12" s="268"/>
      <c r="D12" s="268"/>
      <c r="E12" s="48"/>
      <c r="F12" s="51"/>
      <c r="G12" s="141">
        <v>31445127</v>
      </c>
      <c r="H12" s="56"/>
      <c r="I12" s="57">
        <v>113037763</v>
      </c>
    </row>
    <row r="13" spans="1:9" ht="24" customHeight="1">
      <c r="A13" s="58" t="s">
        <v>80</v>
      </c>
      <c r="B13" s="59"/>
      <c r="C13" s="59"/>
      <c r="D13" s="59"/>
      <c r="E13" s="59"/>
      <c r="F13" s="60"/>
      <c r="G13" s="142">
        <f>SUM(G11:G12)</f>
        <v>631402175</v>
      </c>
      <c r="H13" s="62"/>
      <c r="I13" s="63">
        <f>SUM(I11:I12)</f>
        <v>737517518</v>
      </c>
    </row>
    <row r="14" spans="1:9" ht="14.25">
      <c r="A14" s="48"/>
      <c r="B14" s="48"/>
      <c r="C14" s="48"/>
      <c r="D14" s="48"/>
      <c r="E14" s="48"/>
      <c r="F14" s="51"/>
      <c r="G14" s="141"/>
      <c r="H14" s="56"/>
      <c r="I14" s="57"/>
    </row>
    <row r="15" spans="1:9" ht="14.25">
      <c r="A15" s="263" t="s">
        <v>31</v>
      </c>
      <c r="B15" s="263"/>
      <c r="C15" s="263"/>
      <c r="D15" s="263"/>
      <c r="E15" s="48"/>
      <c r="F15" s="51"/>
      <c r="G15" s="141"/>
      <c r="H15" s="64"/>
      <c r="I15" s="57"/>
    </row>
    <row r="16" spans="1:9" ht="14.25">
      <c r="A16" s="48"/>
      <c r="B16" s="48"/>
      <c r="C16" s="48"/>
      <c r="D16" s="48"/>
      <c r="E16" s="48"/>
      <c r="F16" s="51"/>
      <c r="G16" s="141"/>
      <c r="H16" s="64"/>
      <c r="I16" s="57"/>
    </row>
    <row r="17" spans="1:9" ht="14.25">
      <c r="A17" s="268" t="s">
        <v>32</v>
      </c>
      <c r="B17" s="268"/>
      <c r="C17" s="268"/>
      <c r="D17" s="268"/>
      <c r="E17" s="65"/>
      <c r="F17" s="66">
        <v>16</v>
      </c>
      <c r="G17" s="141">
        <v>252976838</v>
      </c>
      <c r="H17" s="56"/>
      <c r="I17" s="57">
        <v>265080295</v>
      </c>
    </row>
    <row r="18" spans="1:9" ht="14.25">
      <c r="A18" s="267" t="s">
        <v>33</v>
      </c>
      <c r="B18" s="267"/>
      <c r="C18" s="267"/>
      <c r="D18" s="267"/>
      <c r="E18" s="267"/>
      <c r="F18" s="67">
        <v>17</v>
      </c>
      <c r="G18" s="143">
        <v>157812812</v>
      </c>
      <c r="H18" s="69"/>
      <c r="I18" s="70">
        <v>151378780</v>
      </c>
    </row>
    <row r="19" spans="1:9" ht="21.75" customHeight="1">
      <c r="A19" s="58" t="s">
        <v>81</v>
      </c>
      <c r="B19" s="59"/>
      <c r="C19" s="59"/>
      <c r="D19" s="59"/>
      <c r="E19" s="59"/>
      <c r="F19" s="71"/>
      <c r="G19" s="144">
        <f>SUM(G17:G18)</f>
        <v>410789650</v>
      </c>
      <c r="H19" s="72"/>
      <c r="I19" s="73">
        <f>SUM(I17:I18)</f>
        <v>416459075</v>
      </c>
    </row>
    <row r="20" spans="1:9" ht="14.25">
      <c r="A20" s="48"/>
      <c r="B20" s="48"/>
      <c r="C20" s="48"/>
      <c r="D20" s="48"/>
      <c r="E20" s="48"/>
      <c r="F20" s="54"/>
      <c r="G20" s="141"/>
      <c r="H20" s="56"/>
      <c r="I20" s="57"/>
    </row>
    <row r="21" spans="1:10" ht="14.25">
      <c r="A21" s="74" t="s">
        <v>79</v>
      </c>
      <c r="B21" s="75"/>
      <c r="C21" s="47"/>
      <c r="D21" s="47"/>
      <c r="E21" s="47"/>
      <c r="F21" s="74"/>
      <c r="G21" s="143">
        <f>+G13-G19</f>
        <v>220612525</v>
      </c>
      <c r="H21" s="76"/>
      <c r="I21" s="70">
        <f>I13-I19</f>
        <v>321058443</v>
      </c>
      <c r="J21" s="41"/>
    </row>
    <row r="22" spans="1:10" ht="13.5" customHeight="1">
      <c r="A22" s="77"/>
      <c r="B22" s="30"/>
      <c r="C22" s="53"/>
      <c r="D22" s="53"/>
      <c r="E22" s="53"/>
      <c r="F22" s="77"/>
      <c r="G22" s="145"/>
      <c r="H22" s="79"/>
      <c r="I22" s="80"/>
      <c r="J22" s="41"/>
    </row>
    <row r="23" spans="1:10" ht="14.25">
      <c r="A23" s="263" t="s">
        <v>82</v>
      </c>
      <c r="B23" s="263"/>
      <c r="C23" s="263"/>
      <c r="D23" s="263"/>
      <c r="E23" s="48"/>
      <c r="F23" s="51"/>
      <c r="G23" s="141"/>
      <c r="H23" s="56"/>
      <c r="I23" s="57"/>
      <c r="J23" s="41"/>
    </row>
    <row r="24" spans="1:10" ht="14.25">
      <c r="A24" s="48" t="s">
        <v>83</v>
      </c>
      <c r="B24" s="51"/>
      <c r="C24" s="51"/>
      <c r="D24" s="51"/>
      <c r="E24" s="48"/>
      <c r="F24" s="52" t="s">
        <v>34</v>
      </c>
      <c r="G24" s="141">
        <v>801438.74</v>
      </c>
      <c r="H24" s="56"/>
      <c r="I24" s="57">
        <v>1677666</v>
      </c>
      <c r="J24" s="41"/>
    </row>
    <row r="25" spans="1:10" ht="14.25">
      <c r="A25" s="117" t="s">
        <v>101</v>
      </c>
      <c r="B25" s="48"/>
      <c r="C25" s="81"/>
      <c r="D25" s="81"/>
      <c r="E25" s="48"/>
      <c r="F25" s="54">
        <v>19</v>
      </c>
      <c r="G25" s="141">
        <v>-93786940</v>
      </c>
      <c r="H25" s="56"/>
      <c r="I25" s="57">
        <v>-53496011</v>
      </c>
      <c r="J25" s="41"/>
    </row>
    <row r="26" spans="1:9" ht="14.25">
      <c r="A26" s="48" t="s">
        <v>35</v>
      </c>
      <c r="B26" s="48"/>
      <c r="C26" s="81"/>
      <c r="D26" s="81"/>
      <c r="E26" s="48"/>
      <c r="F26" s="54">
        <v>20</v>
      </c>
      <c r="G26" s="145">
        <f>18465645+16954674</f>
        <v>35420319</v>
      </c>
      <c r="H26" s="56"/>
      <c r="I26" s="80">
        <v>57815010</v>
      </c>
    </row>
    <row r="27" spans="1:9" ht="19.5" customHeight="1">
      <c r="A27" s="123" t="s">
        <v>102</v>
      </c>
      <c r="B27" s="82"/>
      <c r="C27" s="82"/>
      <c r="D27" s="82"/>
      <c r="E27" s="82"/>
      <c r="F27" s="83"/>
      <c r="G27" s="142">
        <f>SUM(G24:G26)</f>
        <v>-57565182.260000005</v>
      </c>
      <c r="H27" s="84"/>
      <c r="I27" s="63">
        <f>SUM(I24:I26)</f>
        <v>5996665</v>
      </c>
    </row>
    <row r="28" spans="1:9" ht="14.25">
      <c r="A28" s="264" t="s">
        <v>84</v>
      </c>
      <c r="B28" s="264"/>
      <c r="C28" s="264"/>
      <c r="D28" s="264"/>
      <c r="E28" s="264"/>
      <c r="F28" s="264"/>
      <c r="G28" s="265">
        <f>G21+G27</f>
        <v>163047342.74</v>
      </c>
      <c r="H28" s="86"/>
      <c r="I28" s="266">
        <f>I21+I27</f>
        <v>327055108</v>
      </c>
    </row>
    <row r="29" spans="1:9" ht="14.25">
      <c r="A29" s="264"/>
      <c r="B29" s="264"/>
      <c r="C29" s="264"/>
      <c r="D29" s="264"/>
      <c r="E29" s="264"/>
      <c r="F29" s="264"/>
      <c r="G29" s="265"/>
      <c r="H29" s="86"/>
      <c r="I29" s="266"/>
    </row>
    <row r="30" spans="1:9" ht="9" customHeight="1">
      <c r="A30" s="85"/>
      <c r="B30" s="85"/>
      <c r="C30" s="85"/>
      <c r="D30" s="85"/>
      <c r="E30" s="85"/>
      <c r="F30" s="85"/>
      <c r="G30" s="146"/>
      <c r="H30" s="86"/>
      <c r="I30" s="87"/>
    </row>
    <row r="31" spans="1:9" ht="15" customHeight="1">
      <c r="A31" s="107" t="s">
        <v>100</v>
      </c>
      <c r="B31" s="88"/>
      <c r="C31" s="88"/>
      <c r="D31" s="88"/>
      <c r="E31" s="88"/>
      <c r="F31" s="67">
        <v>21</v>
      </c>
      <c r="G31" s="89">
        <v>53654979</v>
      </c>
      <c r="H31" s="89"/>
      <c r="I31" s="90">
        <v>92972617</v>
      </c>
    </row>
    <row r="32" spans="1:9" ht="24" customHeight="1" thickBot="1">
      <c r="A32" s="91" t="s">
        <v>36</v>
      </c>
      <c r="B32" s="92"/>
      <c r="C32" s="92"/>
      <c r="D32" s="92"/>
      <c r="E32" s="92"/>
      <c r="F32" s="91"/>
      <c r="G32" s="93">
        <f>G28-G31</f>
        <v>109392363.74000001</v>
      </c>
      <c r="H32" s="94"/>
      <c r="I32" s="95">
        <f>I28-I31</f>
        <v>234082491</v>
      </c>
    </row>
    <row r="33" spans="1:9" ht="15" thickBot="1" thickTop="1">
      <c r="A33" s="96"/>
      <c r="B33" s="96"/>
      <c r="C33" s="96"/>
      <c r="D33" s="96"/>
      <c r="E33" s="96"/>
      <c r="F33" s="96"/>
      <c r="G33" s="97"/>
      <c r="H33" s="98"/>
      <c r="I33" s="97"/>
    </row>
    <row r="34" spans="1:9" ht="14.25">
      <c r="A34" s="247" t="s">
        <v>37</v>
      </c>
      <c r="B34" s="247"/>
      <c r="C34" s="247"/>
      <c r="D34" s="247"/>
      <c r="E34" s="247"/>
      <c r="F34" s="247"/>
      <c r="G34" s="247"/>
      <c r="H34" s="247"/>
      <c r="I34" s="247"/>
    </row>
    <row r="35" ht="14.25">
      <c r="G35" s="99"/>
    </row>
  </sheetData>
  <sheetProtection password="FA15" sheet="1" objects="1" scenarios="1" selectLockedCells="1" selectUnlockedCells="1"/>
  <mergeCells count="16">
    <mergeCell ref="A11:D11"/>
    <mergeCell ref="A12:D12"/>
    <mergeCell ref="A15:D15"/>
    <mergeCell ref="A17:D17"/>
    <mergeCell ref="A1:I1"/>
    <mergeCell ref="A2:I2"/>
    <mergeCell ref="A3:I3"/>
    <mergeCell ref="A4:H4"/>
    <mergeCell ref="A8:B8"/>
    <mergeCell ref="A10:D10"/>
    <mergeCell ref="A23:D23"/>
    <mergeCell ref="A28:F29"/>
    <mergeCell ref="G28:G29"/>
    <mergeCell ref="I28:I29"/>
    <mergeCell ref="A34:I34"/>
    <mergeCell ref="A18:E18"/>
  </mergeCells>
  <printOptions horizontalCentered="1"/>
  <pageMargins left="1.25" right="0.45" top="1" bottom="0.75" header="0.3" footer="0.3"/>
  <pageSetup horizontalDpi="600" verticalDpi="600" orientation="portrait" r:id="rId1"/>
  <headerFooter alignWithMargins="0">
    <oddFooter>&amp;R&amp;"Arial,Regular"&amp;10
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A1" sqref="A1:J1"/>
    </sheetView>
  </sheetViews>
  <sheetFormatPr defaultColWidth="9.140625" defaultRowHeight="15"/>
  <cols>
    <col min="3" max="3" width="4.7109375" style="0" customWidth="1"/>
    <col min="4" max="4" width="2.421875" style="0" customWidth="1"/>
    <col min="5" max="5" width="5.421875" style="0" customWidth="1"/>
    <col min="6" max="6" width="13.421875" style="0" customWidth="1"/>
    <col min="7" max="7" width="2.421875" style="0" customWidth="1"/>
    <col min="8" max="8" width="12.28125" style="0" customWidth="1"/>
    <col min="9" max="9" width="16.421875" style="0" customWidth="1"/>
    <col min="10" max="10" width="17.00390625" style="0" customWidth="1"/>
  </cols>
  <sheetData>
    <row r="1" spans="1:10" ht="14.2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4.25">
      <c r="A2" s="253" t="s">
        <v>109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4.25">
      <c r="A3" s="273" t="s">
        <v>107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4.25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.75" thickBot="1">
      <c r="A5" s="262"/>
      <c r="B5" s="262"/>
      <c r="C5" s="262"/>
      <c r="D5" s="262"/>
      <c r="E5" s="262"/>
      <c r="F5" s="262"/>
      <c r="G5" s="262"/>
      <c r="H5" s="262"/>
      <c r="I5" s="262"/>
      <c r="J5" s="109"/>
    </row>
    <row r="6" spans="1:9" ht="17.25" customHeight="1">
      <c r="A6" s="6"/>
      <c r="B6" s="6"/>
      <c r="C6" s="6"/>
      <c r="D6" s="6"/>
      <c r="E6" s="110"/>
      <c r="F6" s="6" t="s">
        <v>85</v>
      </c>
      <c r="G6" s="6"/>
      <c r="H6" s="6" t="s">
        <v>87</v>
      </c>
      <c r="I6" s="175" t="s">
        <v>121</v>
      </c>
    </row>
    <row r="7" spans="1:10" ht="13.5" customHeight="1">
      <c r="A7" s="264"/>
      <c r="B7" s="264"/>
      <c r="C7" s="264"/>
      <c r="D7" s="264"/>
      <c r="E7" s="6"/>
      <c r="F7" s="6" t="s">
        <v>86</v>
      </c>
      <c r="G7" s="6"/>
      <c r="H7" s="6" t="s">
        <v>85</v>
      </c>
      <c r="I7" s="176" t="s">
        <v>122</v>
      </c>
      <c r="J7" s="6" t="s">
        <v>88</v>
      </c>
    </row>
    <row r="8" spans="1:10" ht="13.5" customHeight="1">
      <c r="A8" s="158"/>
      <c r="B8" s="158"/>
      <c r="C8" s="158"/>
      <c r="D8" s="158"/>
      <c r="E8" s="2" t="s">
        <v>2</v>
      </c>
      <c r="F8" s="2" t="s">
        <v>119</v>
      </c>
      <c r="G8" s="2"/>
      <c r="H8" s="2" t="s">
        <v>119</v>
      </c>
      <c r="I8" s="174" t="s">
        <v>98</v>
      </c>
      <c r="J8" s="2" t="s">
        <v>99</v>
      </c>
    </row>
    <row r="9" spans="1:9" ht="14.25">
      <c r="A9" s="258"/>
      <c r="B9" s="258"/>
      <c r="C9" s="258"/>
      <c r="D9" s="258"/>
      <c r="E9" s="8"/>
      <c r="F9" s="5"/>
      <c r="G9" s="5"/>
      <c r="H9" s="5"/>
      <c r="I9" s="8"/>
    </row>
    <row r="10" spans="1:10" ht="14.25">
      <c r="A10" s="272" t="s">
        <v>94</v>
      </c>
      <c r="B10" s="272"/>
      <c r="C10" s="272"/>
      <c r="D10" s="272"/>
      <c r="E10" s="148"/>
      <c r="F10" s="149">
        <v>4772564081</v>
      </c>
      <c r="G10" s="149"/>
      <c r="H10" s="149">
        <v>177560561</v>
      </c>
      <c r="I10" s="150">
        <v>-12131662</v>
      </c>
      <c r="J10" s="154">
        <f>SUM(F10:I10)</f>
        <v>4937992980</v>
      </c>
    </row>
    <row r="11" spans="1:10" ht="14.25">
      <c r="A11" s="272"/>
      <c r="B11" s="272"/>
      <c r="C11" s="272"/>
      <c r="D11" s="272"/>
      <c r="E11" s="148"/>
      <c r="F11" s="149"/>
      <c r="G11" s="149"/>
      <c r="H11" s="149"/>
      <c r="I11" s="155"/>
      <c r="J11" s="156"/>
    </row>
    <row r="12" spans="1:10" ht="14.25">
      <c r="A12" s="147" t="s">
        <v>90</v>
      </c>
      <c r="B12" s="147"/>
      <c r="C12" s="147"/>
      <c r="D12" s="147"/>
      <c r="E12" s="148">
        <v>23</v>
      </c>
      <c r="F12" s="150"/>
      <c r="G12" s="149"/>
      <c r="H12" s="149"/>
      <c r="I12" s="155">
        <v>78325266</v>
      </c>
      <c r="J12" s="154">
        <f>SUM(F12:I12)</f>
        <v>78325266</v>
      </c>
    </row>
    <row r="13" spans="1:10" ht="14.25">
      <c r="A13" s="147"/>
      <c r="B13" s="147"/>
      <c r="C13" s="147"/>
      <c r="D13" s="147"/>
      <c r="E13" s="148"/>
      <c r="F13" s="149"/>
      <c r="G13" s="149"/>
      <c r="H13" s="149"/>
      <c r="I13" s="155"/>
      <c r="J13" s="156"/>
    </row>
    <row r="14" spans="1:10" ht="14.25">
      <c r="A14" s="272" t="s">
        <v>73</v>
      </c>
      <c r="B14" s="272"/>
      <c r="C14" s="272"/>
      <c r="D14" s="272"/>
      <c r="E14" s="148">
        <v>24</v>
      </c>
      <c r="F14" s="151"/>
      <c r="G14" s="150"/>
      <c r="H14" s="150"/>
      <c r="I14" s="154">
        <v>-203975633</v>
      </c>
      <c r="J14" s="154">
        <f>F14+I14</f>
        <v>-203975633</v>
      </c>
    </row>
    <row r="15" spans="1:10" ht="14.25">
      <c r="A15" s="272"/>
      <c r="B15" s="272"/>
      <c r="C15" s="272"/>
      <c r="D15" s="272"/>
      <c r="E15" s="148"/>
      <c r="F15" s="149"/>
      <c r="G15" s="149"/>
      <c r="H15" s="149"/>
      <c r="I15" s="155"/>
      <c r="J15" s="156"/>
    </row>
    <row r="16" spans="1:10" ht="14.25">
      <c r="A16" s="270" t="s">
        <v>114</v>
      </c>
      <c r="B16" s="270"/>
      <c r="C16" s="270"/>
      <c r="D16" s="270"/>
      <c r="E16" s="270"/>
      <c r="F16" s="19"/>
      <c r="G16" s="19"/>
      <c r="H16" s="19"/>
      <c r="I16" s="155">
        <f>+'[1]income statement'!I34</f>
        <v>234082491</v>
      </c>
      <c r="J16" s="157">
        <f>F16+I16</f>
        <v>234082491</v>
      </c>
    </row>
    <row r="17" spans="1:10" ht="15" thickBot="1">
      <c r="A17" s="271" t="s">
        <v>95</v>
      </c>
      <c r="B17" s="271"/>
      <c r="C17" s="271"/>
      <c r="D17" s="271"/>
      <c r="E17" s="271"/>
      <c r="F17" s="37">
        <f>SUM(F10:F16)</f>
        <v>4772564081</v>
      </c>
      <c r="G17" s="37"/>
      <c r="H17" s="37">
        <f>SUM(H10:H16)</f>
        <v>177560561</v>
      </c>
      <c r="I17" s="38">
        <f>SUM(I10:I16)</f>
        <v>96300462</v>
      </c>
      <c r="J17" s="37">
        <f>SUM(J10:J16)</f>
        <v>5046425104</v>
      </c>
    </row>
    <row r="18" spans="1:10" ht="15" thickTop="1">
      <c r="A18" s="255"/>
      <c r="B18" s="255"/>
      <c r="C18" s="255"/>
      <c r="D18" s="255"/>
      <c r="E18" s="19"/>
      <c r="F18" s="5"/>
      <c r="G18" s="5"/>
      <c r="H18" s="5"/>
      <c r="I18" s="152"/>
      <c r="J18" s="156"/>
    </row>
    <row r="19" spans="1:10" ht="14.25">
      <c r="A19" s="27"/>
      <c r="B19" s="27"/>
      <c r="C19" s="27"/>
      <c r="D19" s="27"/>
      <c r="E19" s="27"/>
      <c r="F19" s="5"/>
      <c r="G19" s="5"/>
      <c r="H19" s="5"/>
      <c r="I19" s="153"/>
      <c r="J19" s="156"/>
    </row>
    <row r="20" spans="1:10" ht="14.25">
      <c r="A20" s="272" t="s">
        <v>96</v>
      </c>
      <c r="B20" s="272"/>
      <c r="C20" s="272"/>
      <c r="D20" s="272"/>
      <c r="E20" s="148"/>
      <c r="F20" s="149">
        <f>+F17</f>
        <v>4772564081</v>
      </c>
      <c r="G20" s="149"/>
      <c r="H20" s="149">
        <f>+H17</f>
        <v>177560561</v>
      </c>
      <c r="I20" s="150">
        <f>+I17</f>
        <v>96300462</v>
      </c>
      <c r="J20" s="149">
        <f>+J17</f>
        <v>5046425104</v>
      </c>
    </row>
    <row r="21" spans="1:10" ht="14.25">
      <c r="A21" s="272"/>
      <c r="B21" s="272"/>
      <c r="C21" s="272"/>
      <c r="D21" s="272"/>
      <c r="E21" s="148"/>
      <c r="F21" s="149"/>
      <c r="G21" s="149"/>
      <c r="H21" s="149"/>
      <c r="I21" s="155"/>
      <c r="J21" s="156"/>
    </row>
    <row r="22" spans="1:10" ht="14.25">
      <c r="A22" s="147" t="s">
        <v>90</v>
      </c>
      <c r="B22" s="147"/>
      <c r="C22" s="147"/>
      <c r="D22" s="147"/>
      <c r="E22" s="148">
        <v>23</v>
      </c>
      <c r="F22" s="150"/>
      <c r="G22" s="149"/>
      <c r="H22" s="149"/>
      <c r="I22" s="111">
        <v>-10032399335</v>
      </c>
      <c r="J22" s="154">
        <f>SUM(F22:I22)</f>
        <v>-10032399335</v>
      </c>
    </row>
    <row r="23" spans="1:10" ht="14.25">
      <c r="A23" s="147"/>
      <c r="B23" s="147"/>
      <c r="C23" s="147"/>
      <c r="D23" s="147"/>
      <c r="E23" s="148"/>
      <c r="F23" s="149"/>
      <c r="G23" s="149"/>
      <c r="H23" s="149"/>
      <c r="I23" s="155"/>
      <c r="J23" s="156"/>
    </row>
    <row r="24" spans="1:10" ht="14.25">
      <c r="A24" s="272" t="s">
        <v>73</v>
      </c>
      <c r="B24" s="272"/>
      <c r="C24" s="272"/>
      <c r="D24" s="272"/>
      <c r="E24" s="148">
        <v>24</v>
      </c>
      <c r="F24" s="151"/>
      <c r="G24" s="150"/>
      <c r="H24" s="150"/>
      <c r="I24" s="154">
        <v>-118135799.32</v>
      </c>
      <c r="J24" s="154">
        <f>F24+I24</f>
        <v>-118135799.32</v>
      </c>
    </row>
    <row r="25" spans="1:10" ht="14.25">
      <c r="A25" s="147"/>
      <c r="B25" s="147"/>
      <c r="C25" s="147"/>
      <c r="D25" s="147"/>
      <c r="E25" s="148"/>
      <c r="F25" s="150"/>
      <c r="G25" s="150"/>
      <c r="H25" s="150"/>
      <c r="I25" s="154"/>
      <c r="J25" s="154"/>
    </row>
    <row r="26" spans="1:10" ht="14.25">
      <c r="A26" s="270" t="s">
        <v>114</v>
      </c>
      <c r="B26" s="270"/>
      <c r="C26" s="270"/>
      <c r="D26" s="270"/>
      <c r="E26" s="270"/>
      <c r="F26" s="19"/>
      <c r="G26" s="19"/>
      <c r="H26" s="19"/>
      <c r="I26" s="155">
        <v>109392364</v>
      </c>
      <c r="J26" s="157">
        <f>F26+I26</f>
        <v>109392364</v>
      </c>
    </row>
    <row r="27" spans="1:10" ht="15" thickBot="1">
      <c r="A27" s="271" t="s">
        <v>97</v>
      </c>
      <c r="B27" s="271"/>
      <c r="C27" s="271"/>
      <c r="D27" s="271"/>
      <c r="E27" s="271"/>
      <c r="F27" s="37">
        <f>SUM(F20:F26)</f>
        <v>4772564081</v>
      </c>
      <c r="G27" s="37"/>
      <c r="H27" s="37">
        <f>SUM(H20:H26)</f>
        <v>177560561</v>
      </c>
      <c r="I27" s="38">
        <f>SUM(I20:I26)</f>
        <v>-9944842308.32</v>
      </c>
      <c r="J27" s="38">
        <f>SUM(J20:J26)</f>
        <v>-4994717666.32</v>
      </c>
    </row>
    <row r="28" spans="1:10" ht="15" thickBot="1" thickTop="1">
      <c r="A28" s="171"/>
      <c r="B28" s="171"/>
      <c r="C28" s="171"/>
      <c r="D28" s="171"/>
      <c r="E28" s="171"/>
      <c r="F28" s="171"/>
      <c r="G28" s="171"/>
      <c r="H28" s="171"/>
      <c r="I28" s="171"/>
      <c r="J28" s="172"/>
    </row>
    <row r="29" spans="1:10" ht="14.25">
      <c r="A29" s="173" t="s">
        <v>120</v>
      </c>
      <c r="B29" s="156"/>
      <c r="C29" s="156"/>
      <c r="D29" s="156"/>
      <c r="E29" s="156"/>
      <c r="F29" s="156"/>
      <c r="G29" s="156"/>
      <c r="H29" s="156"/>
      <c r="I29" s="156"/>
      <c r="J29" s="156"/>
    </row>
    <row r="30" spans="1:10" ht="14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</row>
  </sheetData>
  <sheetProtection password="FA15" sheet="1" objects="1" scenarios="1" selectLockedCells="1" selectUnlockedCells="1"/>
  <mergeCells count="19">
    <mergeCell ref="A1:J1"/>
    <mergeCell ref="A2:J2"/>
    <mergeCell ref="A3:J3"/>
    <mergeCell ref="A4:J4"/>
    <mergeCell ref="A5:I5"/>
    <mergeCell ref="A9:D9"/>
    <mergeCell ref="A10:D10"/>
    <mergeCell ref="A11:D11"/>
    <mergeCell ref="A14:D14"/>
    <mergeCell ref="A15:D15"/>
    <mergeCell ref="A7:D7"/>
    <mergeCell ref="A24:D24"/>
    <mergeCell ref="A26:E26"/>
    <mergeCell ref="A27:E27"/>
    <mergeCell ref="A16:E16"/>
    <mergeCell ref="A17:E17"/>
    <mergeCell ref="A18:D18"/>
    <mergeCell ref="A20:D20"/>
    <mergeCell ref="A21:D21"/>
  </mergeCells>
  <printOptions horizontalCentered="1"/>
  <pageMargins left="0.68" right="0.2" top="1" bottom="0.75" header="0.3" footer="0.3"/>
  <pageSetup horizontalDpi="600" verticalDpi="600" orientation="portrait" scale="95" r:id="rId1"/>
  <headerFooter alignWithMargins="0">
    <oddFooter>&amp;R&amp;"Arial,Regular"&amp;10 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6"/>
  <sheetViews>
    <sheetView zoomScaleSheetLayoutView="115" zoomScalePageLayoutView="115" workbookViewId="0" topLeftCell="A1">
      <selection activeCell="A1" sqref="A1:F1"/>
    </sheetView>
  </sheetViews>
  <sheetFormatPr defaultColWidth="68.7109375" defaultRowHeight="15"/>
  <cols>
    <col min="1" max="1" width="55.00390625" style="113" customWidth="1"/>
    <col min="2" max="2" width="7.8515625" style="113" customWidth="1"/>
    <col min="3" max="3" width="15.421875" style="119" customWidth="1"/>
    <col min="4" max="4" width="0.5625" style="113" customWidth="1"/>
    <col min="5" max="5" width="17.28125" style="113" customWidth="1"/>
    <col min="6" max="6" width="8.28125" style="113" hidden="1" customWidth="1"/>
    <col min="7" max="7" width="13.57421875" style="113" customWidth="1"/>
    <col min="8" max="8" width="11.421875" style="113" customWidth="1"/>
    <col min="9" max="254" width="9.140625" style="113" customWidth="1"/>
    <col min="255" max="16384" width="68.7109375" style="113" customWidth="1"/>
  </cols>
  <sheetData>
    <row r="1" spans="1:6" ht="13.5">
      <c r="A1" s="253" t="s">
        <v>0</v>
      </c>
      <c r="B1" s="253"/>
      <c r="C1" s="253"/>
      <c r="D1" s="253"/>
      <c r="E1" s="253"/>
      <c r="F1" s="253"/>
    </row>
    <row r="2" spans="1:6" ht="13.5">
      <c r="A2" s="253" t="s">
        <v>108</v>
      </c>
      <c r="B2" s="253"/>
      <c r="C2" s="253"/>
      <c r="D2" s="253"/>
      <c r="E2" s="253"/>
      <c r="F2" s="253"/>
    </row>
    <row r="3" spans="1:6" ht="13.5">
      <c r="A3" s="253" t="s">
        <v>107</v>
      </c>
      <c r="B3" s="253"/>
      <c r="C3" s="253"/>
      <c r="D3" s="253"/>
      <c r="E3" s="253"/>
      <c r="F3" s="253"/>
    </row>
    <row r="4" spans="1:6" ht="13.5">
      <c r="A4" s="274" t="s">
        <v>116</v>
      </c>
      <c r="B4" s="274"/>
      <c r="C4" s="274"/>
      <c r="D4" s="274"/>
      <c r="E4" s="116"/>
      <c r="F4" s="116"/>
    </row>
    <row r="5" spans="1:6" ht="14.25" thickBot="1">
      <c r="A5" s="117"/>
      <c r="B5" s="117"/>
      <c r="C5" s="100"/>
      <c r="D5" s="77"/>
      <c r="E5" s="77"/>
      <c r="F5" s="77"/>
    </row>
    <row r="6" spans="1:6" ht="13.5">
      <c r="A6" s="118"/>
      <c r="B6" s="118"/>
      <c r="C6" s="166">
        <v>2016</v>
      </c>
      <c r="D6" s="166"/>
      <c r="E6" s="167">
        <v>2015</v>
      </c>
      <c r="F6" s="101"/>
    </row>
    <row r="7" spans="1:6" ht="13.5">
      <c r="A7" s="50" t="s">
        <v>38</v>
      </c>
      <c r="B7" s="51"/>
      <c r="C7" s="168"/>
      <c r="D7" s="169"/>
      <c r="E7" s="169"/>
      <c r="F7" s="49"/>
    </row>
    <row r="8" spans="1:6" ht="13.5">
      <c r="A8" s="115"/>
      <c r="B8" s="51"/>
      <c r="D8" s="49"/>
      <c r="E8" s="49"/>
      <c r="F8" s="49"/>
    </row>
    <row r="9" spans="1:6" ht="13.5">
      <c r="A9" s="115" t="s">
        <v>39</v>
      </c>
      <c r="B9" s="51"/>
      <c r="D9" s="120"/>
      <c r="E9" s="120"/>
      <c r="F9" s="120"/>
    </row>
    <row r="10" spans="1:6" ht="13.5">
      <c r="A10" s="117" t="s">
        <v>40</v>
      </c>
      <c r="B10" s="51"/>
      <c r="C10" s="78">
        <f>2461069186.9+24034149</f>
        <v>2485103335.9</v>
      </c>
      <c r="D10" s="121">
        <v>4</v>
      </c>
      <c r="E10" s="122">
        <v>2416688661</v>
      </c>
      <c r="F10" s="121">
        <v>4</v>
      </c>
    </row>
    <row r="11" spans="1:6" ht="26.25">
      <c r="A11" s="139" t="s">
        <v>115</v>
      </c>
      <c r="B11" s="51"/>
      <c r="C11" s="78">
        <v>3146186000</v>
      </c>
      <c r="D11" s="121">
        <v>5</v>
      </c>
      <c r="E11" s="122">
        <v>4178164664</v>
      </c>
      <c r="F11" s="121">
        <v>5</v>
      </c>
    </row>
    <row r="12" spans="1:6" ht="13.5">
      <c r="A12" s="117" t="s">
        <v>41</v>
      </c>
      <c r="B12" s="51"/>
      <c r="C12" s="78">
        <f>3208584.48+733570.92-110000</f>
        <v>3832155.4</v>
      </c>
      <c r="D12" s="121">
        <v>6</v>
      </c>
      <c r="E12" s="122">
        <v>10839130</v>
      </c>
      <c r="F12" s="121">
        <v>6</v>
      </c>
    </row>
    <row r="13" spans="1:6" ht="13.5">
      <c r="A13" s="117" t="s">
        <v>42</v>
      </c>
      <c r="B13" s="51"/>
      <c r="C13" s="78">
        <v>25508239.95</v>
      </c>
      <c r="D13" s="121">
        <v>7</v>
      </c>
      <c r="E13" s="122">
        <v>40989287</v>
      </c>
      <c r="F13" s="121">
        <v>7</v>
      </c>
    </row>
    <row r="14" spans="1:6" ht="13.5">
      <c r="A14" s="117" t="s">
        <v>43</v>
      </c>
      <c r="B14" s="51"/>
      <c r="C14" s="78">
        <f>14370158.19</f>
        <v>14370158.19</v>
      </c>
      <c r="D14" s="121">
        <v>8</v>
      </c>
      <c r="E14" s="122">
        <v>14300362</v>
      </c>
      <c r="F14" s="121">
        <v>8</v>
      </c>
    </row>
    <row r="15" spans="1:6" ht="13.5">
      <c r="A15" s="117" t="s">
        <v>91</v>
      </c>
      <c r="B15" s="51"/>
      <c r="C15" s="78">
        <v>140764183.63</v>
      </c>
      <c r="D15" s="121">
        <v>9</v>
      </c>
      <c r="E15" s="122">
        <v>408099793</v>
      </c>
      <c r="F15" s="121">
        <v>9</v>
      </c>
    </row>
    <row r="16" spans="1:6" ht="13.5">
      <c r="A16" s="117" t="s">
        <v>113</v>
      </c>
      <c r="B16" s="51"/>
      <c r="C16" s="78">
        <f>226089.51</f>
        <v>226089.51</v>
      </c>
      <c r="D16" s="121">
        <v>10</v>
      </c>
      <c r="E16" s="122">
        <v>505425</v>
      </c>
      <c r="F16" s="121">
        <v>10</v>
      </c>
    </row>
    <row r="17" spans="1:6" ht="13.5">
      <c r="A17" s="117" t="s">
        <v>44</v>
      </c>
      <c r="B17" s="51"/>
      <c r="C17" s="78">
        <f>190009295.5+4172621.6</f>
        <v>194181917.1</v>
      </c>
      <c r="D17" s="121">
        <v>11</v>
      </c>
      <c r="E17" s="122">
        <v>40132762</v>
      </c>
      <c r="F17" s="121">
        <v>11</v>
      </c>
    </row>
    <row r="18" spans="1:6" ht="13.5">
      <c r="A18" s="117" t="s">
        <v>45</v>
      </c>
      <c r="B18" s="51"/>
      <c r="C18" s="78">
        <f>33537.52+463290.07+175993.81</f>
        <v>672821.4</v>
      </c>
      <c r="D18" s="121">
        <v>12</v>
      </c>
      <c r="E18" s="122">
        <v>225257968</v>
      </c>
      <c r="F18" s="121">
        <v>21</v>
      </c>
    </row>
    <row r="19" spans="1:6" ht="15" customHeight="1">
      <c r="A19" s="123" t="s">
        <v>46</v>
      </c>
      <c r="B19" s="60"/>
      <c r="C19" s="61">
        <f>SUM(C10:C18)</f>
        <v>6010844901.079999</v>
      </c>
      <c r="D19" s="62"/>
      <c r="E19" s="124">
        <f>SUM(E10:E18)</f>
        <v>7334978052</v>
      </c>
      <c r="F19" s="62"/>
    </row>
    <row r="20" spans="1:6" ht="15" customHeight="1">
      <c r="A20" s="117" t="s">
        <v>47</v>
      </c>
      <c r="B20" s="51"/>
      <c r="C20" s="125"/>
      <c r="D20" s="127"/>
      <c r="E20" s="122"/>
      <c r="F20" s="127"/>
    </row>
    <row r="21" spans="1:6" ht="13.5">
      <c r="A21" s="117" t="s">
        <v>48</v>
      </c>
      <c r="B21" s="51"/>
      <c r="C21" s="55">
        <v>-3194041224.89</v>
      </c>
      <c r="D21" s="128">
        <v>15</v>
      </c>
      <c r="E21" s="129">
        <v>-2773518649</v>
      </c>
      <c r="F21" s="121">
        <v>12</v>
      </c>
    </row>
    <row r="22" spans="1:6" ht="13.5">
      <c r="A22" s="117" t="s">
        <v>49</v>
      </c>
      <c r="B22" s="102"/>
      <c r="C22" s="55">
        <v>-2067412020.61</v>
      </c>
      <c r="D22" s="121">
        <v>16</v>
      </c>
      <c r="E22" s="129">
        <v>-5826827129</v>
      </c>
      <c r="F22" s="121">
        <v>13</v>
      </c>
    </row>
    <row r="23" spans="1:6" ht="13.5">
      <c r="A23" s="117" t="s">
        <v>112</v>
      </c>
      <c r="B23" s="102"/>
      <c r="C23" s="55">
        <f>-50433263.73-53245407.6-29854233.85</f>
        <v>-133532905.18</v>
      </c>
      <c r="D23" s="121">
        <v>17</v>
      </c>
      <c r="E23" s="129">
        <f>-67658343-56878658-27523149</f>
        <v>-152060150</v>
      </c>
      <c r="F23" s="121">
        <v>14</v>
      </c>
    </row>
    <row r="24" spans="1:6" ht="13.5">
      <c r="A24" s="117" t="s">
        <v>50</v>
      </c>
      <c r="B24" s="102"/>
      <c r="C24" s="55">
        <v>-89409240</v>
      </c>
      <c r="D24" s="121">
        <v>25</v>
      </c>
      <c r="E24" s="129">
        <v>-91801780</v>
      </c>
      <c r="F24" s="121">
        <v>25</v>
      </c>
    </row>
    <row r="25" spans="1:6" ht="13.5">
      <c r="A25" s="117" t="s">
        <v>51</v>
      </c>
      <c r="B25" s="102"/>
      <c r="C25" s="78">
        <f>-91336348.6+487074</f>
        <v>-90849274.6</v>
      </c>
      <c r="D25" s="121">
        <v>13</v>
      </c>
      <c r="E25" s="122">
        <f>-95487455</f>
        <v>-95487455</v>
      </c>
      <c r="F25" s="121">
        <v>17</v>
      </c>
    </row>
    <row r="26" spans="1:6" ht="13.5">
      <c r="A26" s="117" t="s">
        <v>52</v>
      </c>
      <c r="B26" s="102"/>
      <c r="C26" s="55">
        <f>-19141805.58-5488388.44</f>
        <v>-24630194.02</v>
      </c>
      <c r="D26" s="121">
        <v>18</v>
      </c>
      <c r="E26" s="129">
        <f>-14086483</f>
        <v>-14086483</v>
      </c>
      <c r="F26" s="121">
        <v>16</v>
      </c>
    </row>
    <row r="27" spans="1:6" ht="13.5">
      <c r="A27" s="117" t="s">
        <v>53</v>
      </c>
      <c r="B27" s="51"/>
      <c r="C27" s="55">
        <f>-92972617</f>
        <v>-92972617</v>
      </c>
      <c r="D27" s="121">
        <v>3</v>
      </c>
      <c r="E27" s="129">
        <v>-171568477</v>
      </c>
      <c r="F27" s="121">
        <v>15</v>
      </c>
    </row>
    <row r="28" spans="1:6" ht="13.5">
      <c r="A28" s="117" t="s">
        <v>54</v>
      </c>
      <c r="B28" s="51"/>
      <c r="C28" s="55">
        <v>-5081689.27</v>
      </c>
      <c r="D28" s="121">
        <v>14</v>
      </c>
      <c r="E28" s="129">
        <v>-7057113</v>
      </c>
      <c r="F28" s="121">
        <v>18</v>
      </c>
    </row>
    <row r="29" spans="1:6" ht="13.5">
      <c r="A29" s="117" t="s">
        <v>55</v>
      </c>
      <c r="B29" s="51"/>
      <c r="C29" s="55">
        <v>-1101630.58</v>
      </c>
      <c r="D29" s="121">
        <v>19</v>
      </c>
      <c r="E29" s="129">
        <v>-508706</v>
      </c>
      <c r="F29" s="121">
        <v>19</v>
      </c>
    </row>
    <row r="30" spans="1:6" ht="26.25">
      <c r="A30" s="139" t="s">
        <v>118</v>
      </c>
      <c r="B30" s="51"/>
      <c r="C30" s="103">
        <v>-5741023</v>
      </c>
      <c r="D30" s="130">
        <v>26.3</v>
      </c>
      <c r="E30" s="129">
        <v>-4769542</v>
      </c>
      <c r="F30" s="130">
        <v>25.3</v>
      </c>
    </row>
    <row r="31" spans="1:6" ht="13.5">
      <c r="A31" s="117" t="s">
        <v>56</v>
      </c>
      <c r="B31" s="51"/>
      <c r="C31" s="55">
        <v>-3061033.4</v>
      </c>
      <c r="D31" s="121">
        <v>20</v>
      </c>
      <c r="E31" s="129">
        <v>-5288034</v>
      </c>
      <c r="F31" s="121">
        <v>24</v>
      </c>
    </row>
    <row r="32" spans="1:6" ht="13.5">
      <c r="A32" s="117" t="s">
        <v>57</v>
      </c>
      <c r="B32" s="51"/>
      <c r="C32" s="55">
        <f>-1043208.92-41638.55</f>
        <v>-1084847.47</v>
      </c>
      <c r="D32" s="121">
        <v>21</v>
      </c>
      <c r="E32" s="129">
        <v>-1215626</v>
      </c>
      <c r="F32" s="121">
        <v>20</v>
      </c>
    </row>
    <row r="33" spans="1:6" ht="13.5" hidden="1">
      <c r="A33" s="117" t="s">
        <v>58</v>
      </c>
      <c r="B33" s="51"/>
      <c r="C33" s="55">
        <v>0</v>
      </c>
      <c r="D33" s="121"/>
      <c r="E33" s="129">
        <v>0</v>
      </c>
      <c r="F33" s="121">
        <v>19</v>
      </c>
    </row>
    <row r="34" spans="1:6" ht="13.5" hidden="1">
      <c r="A34" s="117" t="s">
        <v>59</v>
      </c>
      <c r="B34" s="51"/>
      <c r="C34" s="55">
        <v>0</v>
      </c>
      <c r="D34" s="121"/>
      <c r="E34" s="129">
        <v>0</v>
      </c>
      <c r="F34" s="121">
        <v>16</v>
      </c>
    </row>
    <row r="35" spans="1:6" ht="13.5" hidden="1">
      <c r="A35" s="117" t="s">
        <v>60</v>
      </c>
      <c r="B35" s="51"/>
      <c r="C35" s="55">
        <v>0</v>
      </c>
      <c r="D35" s="121"/>
      <c r="E35" s="129">
        <v>0</v>
      </c>
      <c r="F35" s="121">
        <v>16</v>
      </c>
    </row>
    <row r="36" spans="1:6" ht="13.5" hidden="1">
      <c r="A36" s="117" t="s">
        <v>61</v>
      </c>
      <c r="B36" s="51"/>
      <c r="C36" s="55">
        <v>0</v>
      </c>
      <c r="D36" s="121"/>
      <c r="E36" s="129">
        <v>0</v>
      </c>
      <c r="F36" s="121">
        <v>20</v>
      </c>
    </row>
    <row r="37" spans="1:6" ht="13.5" hidden="1">
      <c r="A37" s="117" t="s">
        <v>62</v>
      </c>
      <c r="B37" s="51"/>
      <c r="C37" s="55">
        <v>0</v>
      </c>
      <c r="D37" s="121"/>
      <c r="E37" s="129">
        <v>0</v>
      </c>
      <c r="F37" s="121">
        <v>19</v>
      </c>
    </row>
    <row r="38" spans="1:6" ht="13.5" hidden="1">
      <c r="A38" s="117" t="s">
        <v>63</v>
      </c>
      <c r="B38" s="51"/>
      <c r="C38" s="55">
        <v>0</v>
      </c>
      <c r="D38" s="121"/>
      <c r="E38" s="129">
        <v>0</v>
      </c>
      <c r="F38" s="121">
        <v>17</v>
      </c>
    </row>
    <row r="39" spans="1:6" ht="12" customHeight="1">
      <c r="A39" s="117" t="s">
        <v>64</v>
      </c>
      <c r="B39" s="51"/>
      <c r="C39" s="78">
        <f>-239080-150-672170231.77+296978380.81-699225.22</f>
        <v>-376130306.18</v>
      </c>
      <c r="D39" s="121">
        <v>22</v>
      </c>
      <c r="E39" s="122">
        <v>-29594344</v>
      </c>
      <c r="F39" s="121">
        <v>22</v>
      </c>
    </row>
    <row r="40" spans="1:6" ht="15" customHeight="1">
      <c r="A40" s="123" t="s">
        <v>65</v>
      </c>
      <c r="B40" s="83"/>
      <c r="C40" s="61">
        <f>SUM(C21:C39)</f>
        <v>-6085048006.200002</v>
      </c>
      <c r="D40" s="61"/>
      <c r="E40" s="124">
        <f>SUM(E21:E39)</f>
        <v>-9173783488</v>
      </c>
      <c r="F40" s="131"/>
    </row>
    <row r="41" spans="1:6" ht="18" customHeight="1">
      <c r="A41" s="123" t="s">
        <v>92</v>
      </c>
      <c r="B41" s="83"/>
      <c r="C41" s="61">
        <f>C19+C40</f>
        <v>-74203105.12000275</v>
      </c>
      <c r="D41" s="124"/>
      <c r="E41" s="124">
        <f>E19+E40</f>
        <v>-1838805436</v>
      </c>
      <c r="F41" s="132"/>
    </row>
    <row r="42" spans="1:6" ht="12.75" customHeight="1">
      <c r="A42" s="51" t="s">
        <v>103</v>
      </c>
      <c r="B42" s="51"/>
      <c r="C42" s="55"/>
      <c r="D42" s="126"/>
      <c r="E42" s="122"/>
      <c r="F42" s="121"/>
    </row>
    <row r="43" spans="1:6" ht="9" customHeight="1">
      <c r="A43" s="51"/>
      <c r="B43" s="51"/>
      <c r="C43" s="55"/>
      <c r="D43" s="126"/>
      <c r="E43" s="122"/>
      <c r="F43" s="121"/>
    </row>
    <row r="44" spans="1:6" s="133" customFormat="1" ht="12.75" customHeight="1">
      <c r="A44" s="117" t="s">
        <v>66</v>
      </c>
      <c r="B44" s="117"/>
      <c r="C44" s="55"/>
      <c r="D44" s="126"/>
      <c r="E44" s="122"/>
      <c r="F44" s="121">
        <v>1</v>
      </c>
    </row>
    <row r="45" spans="1:6" ht="13.5">
      <c r="A45" s="134" t="s">
        <v>67</v>
      </c>
      <c r="B45" s="74"/>
      <c r="C45" s="68">
        <v>-8432868.3</v>
      </c>
      <c r="D45" s="76">
        <v>1</v>
      </c>
      <c r="E45" s="135">
        <v>-7509989.85</v>
      </c>
      <c r="F45" s="136">
        <v>2</v>
      </c>
    </row>
    <row r="46" spans="1:6" ht="18" customHeight="1">
      <c r="A46" s="123" t="s">
        <v>68</v>
      </c>
      <c r="B46" s="74"/>
      <c r="C46" s="104">
        <f>SUM(C44:C45)</f>
        <v>-8432868.3</v>
      </c>
      <c r="D46" s="76"/>
      <c r="E46" s="137">
        <f>SUM(E44:E45)</f>
        <v>-7509989.85</v>
      </c>
      <c r="F46" s="105"/>
    </row>
    <row r="47" spans="1:6" ht="13.5">
      <c r="A47" s="51" t="s">
        <v>104</v>
      </c>
      <c r="B47" s="51"/>
      <c r="C47" s="55"/>
      <c r="D47" s="126"/>
      <c r="E47" s="122"/>
      <c r="F47" s="121"/>
    </row>
    <row r="48" spans="1:6" ht="9.75" customHeight="1">
      <c r="A48" s="117"/>
      <c r="B48" s="51"/>
      <c r="C48" s="55"/>
      <c r="D48" s="126"/>
      <c r="E48" s="122"/>
      <c r="F48" s="121"/>
    </row>
    <row r="49" spans="1:6" ht="13.5">
      <c r="A49" s="117" t="s">
        <v>69</v>
      </c>
      <c r="B49" s="106"/>
      <c r="C49" s="55">
        <f>-70818716.17-3816057.45</f>
        <v>-74634773.62</v>
      </c>
      <c r="D49" s="126">
        <v>2</v>
      </c>
      <c r="E49" s="122">
        <v>-129170242</v>
      </c>
      <c r="F49" s="121">
        <v>3</v>
      </c>
    </row>
    <row r="50" spans="1:6" ht="13.5">
      <c r="A50" s="117" t="s">
        <v>70</v>
      </c>
      <c r="B50" s="51"/>
      <c r="C50" s="55">
        <v>-118135799.32</v>
      </c>
      <c r="D50" s="126">
        <v>3</v>
      </c>
      <c r="E50" s="122">
        <v>-203975633</v>
      </c>
      <c r="F50" s="121">
        <v>15</v>
      </c>
    </row>
    <row r="51" spans="1:6" ht="18" customHeight="1">
      <c r="A51" s="123" t="s">
        <v>71</v>
      </c>
      <c r="B51" s="83"/>
      <c r="C51" s="61">
        <f>SUM(C48:C50)</f>
        <v>-192770572.94</v>
      </c>
      <c r="D51" s="138"/>
      <c r="E51" s="124">
        <f>SUM(E48:E50)</f>
        <v>-333145875</v>
      </c>
      <c r="F51" s="138"/>
    </row>
    <row r="52" spans="1:6" ht="24.75" customHeight="1" hidden="1">
      <c r="A52" s="275" t="s">
        <v>72</v>
      </c>
      <c r="B52" s="275"/>
      <c r="C52" s="89">
        <v>0</v>
      </c>
      <c r="D52" s="107"/>
      <c r="E52" s="89"/>
      <c r="F52" s="107"/>
    </row>
    <row r="53" spans="1:6" ht="15" customHeight="1">
      <c r="A53" s="83" t="s">
        <v>117</v>
      </c>
      <c r="B53" s="83"/>
      <c r="C53" s="89">
        <f>C41+C46+C51+C52</f>
        <v>-275406546.36000276</v>
      </c>
      <c r="D53" s="107"/>
      <c r="E53" s="161">
        <f>E41+E46+E51+E52</f>
        <v>-2179461300.85</v>
      </c>
      <c r="F53" s="107"/>
    </row>
    <row r="54" spans="1:6" ht="15" customHeight="1">
      <c r="A54" s="83" t="s">
        <v>146</v>
      </c>
      <c r="B54" s="108"/>
      <c r="C54" s="61">
        <v>8466290099</v>
      </c>
      <c r="D54" s="83"/>
      <c r="E54" s="124">
        <v>10645751400</v>
      </c>
      <c r="F54" s="83"/>
    </row>
    <row r="55" spans="1:6" ht="15" customHeight="1" thickBot="1">
      <c r="A55" s="91" t="s">
        <v>147</v>
      </c>
      <c r="B55" s="91"/>
      <c r="C55" s="93">
        <f>SUM(C53:C54)</f>
        <v>8190883552.6399975</v>
      </c>
      <c r="D55" s="94"/>
      <c r="E55" s="162">
        <f>SUM(E53:E54)</f>
        <v>8466290099.15</v>
      </c>
      <c r="F55" s="94"/>
    </row>
    <row r="56" spans="1:6" ht="9.75" customHeight="1" thickBot="1" thickTop="1">
      <c r="A56" s="96"/>
      <c r="B56" s="96"/>
      <c r="C56" s="97"/>
      <c r="D56" s="98"/>
      <c r="E56" s="98"/>
      <c r="F56" s="98"/>
    </row>
    <row r="57" spans="1:6" ht="13.5">
      <c r="A57" s="247" t="s">
        <v>37</v>
      </c>
      <c r="B57" s="247"/>
      <c r="C57" s="247"/>
      <c r="D57" s="247"/>
      <c r="E57" s="247"/>
      <c r="F57" s="247"/>
    </row>
    <row r="58" ht="13.5">
      <c r="E58" s="156"/>
    </row>
    <row r="60" ht="13.5">
      <c r="E60" s="160"/>
    </row>
    <row r="356" ht="13.5">
      <c r="E356" s="159">
        <v>8</v>
      </c>
    </row>
  </sheetData>
  <sheetProtection password="FA15" sheet="1" objects="1" scenarios="1" selectLockedCells="1" selectUnlockedCells="1"/>
  <mergeCells count="6">
    <mergeCell ref="A57:F57"/>
    <mergeCell ref="A1:F1"/>
    <mergeCell ref="A2:F2"/>
    <mergeCell ref="A3:F3"/>
    <mergeCell ref="A4:D4"/>
    <mergeCell ref="A52:B52"/>
  </mergeCells>
  <printOptions horizontalCentered="1"/>
  <pageMargins left="1.25" right="0.423913043" top="0.75" bottom="1" header="0.5" footer="0.5"/>
  <pageSetup horizontalDpi="600" verticalDpi="600" orientation="portrait" scale="90" r:id="rId1"/>
  <headerFooter alignWithMargins="0">
    <oddFooter>&amp;R&amp;"Arial,Regular"&amp;10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.421875" style="177" customWidth="1"/>
    <col min="2" max="2" width="23.421875" style="177" customWidth="1"/>
    <col min="3" max="3" width="15.28125" style="237" customWidth="1"/>
    <col min="4" max="4" width="15.00390625" style="237" customWidth="1"/>
    <col min="5" max="5" width="13.57421875" style="242" customWidth="1"/>
    <col min="6" max="6" width="15.28125" style="239" customWidth="1"/>
    <col min="7" max="7" width="14.57421875" style="237" customWidth="1"/>
    <col min="8" max="8" width="4.421875" style="177" customWidth="1"/>
    <col min="9" max="9" width="21.28125" style="177" bestFit="1" customWidth="1"/>
    <col min="10" max="10" width="22.28125" style="177" bestFit="1" customWidth="1"/>
    <col min="11" max="11" width="14.57421875" style="177" bestFit="1" customWidth="1"/>
    <col min="12" max="16384" width="9.140625" style="177" customWidth="1"/>
  </cols>
  <sheetData>
    <row r="1" spans="1:7" ht="14.25">
      <c r="A1" s="277" t="s">
        <v>0</v>
      </c>
      <c r="B1" s="277"/>
      <c r="C1" s="277"/>
      <c r="D1" s="277"/>
      <c r="E1" s="277"/>
      <c r="F1" s="277"/>
      <c r="G1" s="277"/>
    </row>
    <row r="2" spans="1:7" ht="13.5" customHeight="1">
      <c r="A2" s="277" t="s">
        <v>123</v>
      </c>
      <c r="B2" s="277"/>
      <c r="C2" s="277"/>
      <c r="D2" s="277"/>
      <c r="E2" s="277"/>
      <c r="F2" s="277"/>
      <c r="G2" s="277"/>
    </row>
    <row r="3" spans="1:7" ht="14.25">
      <c r="A3" s="278" t="s">
        <v>124</v>
      </c>
      <c r="B3" s="278"/>
      <c r="C3" s="278"/>
      <c r="D3" s="278"/>
      <c r="E3" s="278"/>
      <c r="F3" s="278"/>
      <c r="G3" s="278"/>
    </row>
    <row r="4" spans="1:7" ht="18.75" customHeight="1">
      <c r="A4" s="178"/>
      <c r="B4" s="178"/>
      <c r="C4" s="179"/>
      <c r="D4" s="179"/>
      <c r="E4" s="180"/>
      <c r="F4" s="181"/>
      <c r="G4" s="179"/>
    </row>
    <row r="5" spans="1:7" ht="25.5" customHeight="1">
      <c r="A5" s="182"/>
      <c r="B5" s="182"/>
      <c r="C5" s="183"/>
      <c r="D5" s="183"/>
      <c r="E5" s="184" t="s">
        <v>125</v>
      </c>
      <c r="F5" s="185"/>
      <c r="G5" s="186" t="s">
        <v>125</v>
      </c>
    </row>
    <row r="6" spans="1:7" s="189" customFormat="1" ht="30" customHeight="1">
      <c r="A6" s="187"/>
      <c r="B6" s="187"/>
      <c r="C6" s="279" t="s">
        <v>126</v>
      </c>
      <c r="D6" s="279"/>
      <c r="E6" s="184" t="s">
        <v>127</v>
      </c>
      <c r="F6" s="188" t="s">
        <v>128</v>
      </c>
      <c r="G6" s="186" t="s">
        <v>129</v>
      </c>
    </row>
    <row r="7" spans="1:7" s="189" customFormat="1" ht="27.75" customHeight="1">
      <c r="A7" s="280" t="s">
        <v>130</v>
      </c>
      <c r="B7" s="280"/>
      <c r="C7" s="190" t="s">
        <v>131</v>
      </c>
      <c r="D7" s="190" t="s">
        <v>132</v>
      </c>
      <c r="E7" s="191" t="s">
        <v>129</v>
      </c>
      <c r="F7" s="192" t="s">
        <v>133</v>
      </c>
      <c r="G7" s="190" t="s">
        <v>128</v>
      </c>
    </row>
    <row r="8" spans="1:7" s="189" customFormat="1" ht="12.75" customHeight="1">
      <c r="A8" s="193"/>
      <c r="B8" s="193"/>
      <c r="C8" s="186"/>
      <c r="D8" s="186"/>
      <c r="E8" s="184"/>
      <c r="F8" s="188"/>
      <c r="G8" s="186"/>
    </row>
    <row r="9" spans="1:7" s="197" customFormat="1" ht="15" customHeight="1">
      <c r="A9" s="276" t="s">
        <v>134</v>
      </c>
      <c r="B9" s="276"/>
      <c r="C9" s="194"/>
      <c r="D9" s="194"/>
      <c r="E9" s="195"/>
      <c r="F9" s="196"/>
      <c r="G9" s="194"/>
    </row>
    <row r="10" spans="1:7" s="197" customFormat="1" ht="15" customHeight="1">
      <c r="A10" s="198" t="s">
        <v>135</v>
      </c>
      <c r="B10" s="199"/>
      <c r="C10" s="194">
        <v>590018000</v>
      </c>
      <c r="D10" s="194">
        <v>590018000</v>
      </c>
      <c r="E10" s="200">
        <v>0</v>
      </c>
      <c r="F10" s="196">
        <f>599957.04831*1000</f>
        <v>599957048.31</v>
      </c>
      <c r="G10" s="194">
        <f>F10-D10</f>
        <v>9939048.309999943</v>
      </c>
    </row>
    <row r="11" spans="1:7" s="197" customFormat="1" ht="15" customHeight="1">
      <c r="A11" s="198" t="s">
        <v>136</v>
      </c>
      <c r="B11" s="199"/>
      <c r="C11" s="194"/>
      <c r="D11" s="194"/>
      <c r="E11" s="200"/>
      <c r="F11" s="196"/>
      <c r="G11" s="195"/>
    </row>
    <row r="12" spans="1:7" s="197" customFormat="1" ht="15" customHeight="1">
      <c r="A12" s="199"/>
      <c r="B12" s="198" t="s">
        <v>137</v>
      </c>
      <c r="C12" s="194">
        <v>38098000</v>
      </c>
      <c r="D12" s="194">
        <v>38098000</v>
      </c>
      <c r="E12" s="200">
        <v>0</v>
      </c>
      <c r="F12" s="196">
        <f>18465.64465*1000</f>
        <v>18465644.65</v>
      </c>
      <c r="G12" s="194">
        <f>F12-D12</f>
        <v>-19632355.35</v>
      </c>
    </row>
    <row r="13" spans="1:7" s="197" customFormat="1" ht="15" customHeight="1">
      <c r="A13" s="199"/>
      <c r="B13" s="198" t="s">
        <v>138</v>
      </c>
      <c r="C13" s="194">
        <v>76534000</v>
      </c>
      <c r="D13" s="194">
        <v>76534000</v>
      </c>
      <c r="E13" s="200">
        <v>0</v>
      </c>
      <c r="F13" s="196">
        <f>31445.12687*1000</f>
        <v>31445126.87</v>
      </c>
      <c r="G13" s="194">
        <f>F13-D13</f>
        <v>-45088873.129999995</v>
      </c>
    </row>
    <row r="14" spans="1:7" s="197" customFormat="1" ht="15" customHeight="1">
      <c r="A14" s="201"/>
      <c r="B14" s="202" t="s">
        <v>139</v>
      </c>
      <c r="C14" s="203">
        <v>14145000</v>
      </c>
      <c r="D14" s="203">
        <v>14145000</v>
      </c>
      <c r="E14" s="204">
        <v>0</v>
      </c>
      <c r="F14" s="205">
        <f>16954.67418*1000</f>
        <v>16954674.180000003</v>
      </c>
      <c r="G14" s="203">
        <f>F14-D14</f>
        <v>2809674.1800000034</v>
      </c>
    </row>
    <row r="15" spans="1:7" s="197" customFormat="1" ht="12.75" customHeight="1">
      <c r="A15" s="199"/>
      <c r="B15" s="198"/>
      <c r="C15" s="194"/>
      <c r="D15" s="194"/>
      <c r="E15" s="206"/>
      <c r="F15" s="196"/>
      <c r="G15" s="194"/>
    </row>
    <row r="16" spans="1:7" s="197" customFormat="1" ht="15" customHeight="1" thickBot="1">
      <c r="A16" s="207" t="s">
        <v>140</v>
      </c>
      <c r="B16" s="208"/>
      <c r="C16" s="209">
        <f>SUM(C10:C14)</f>
        <v>718795000</v>
      </c>
      <c r="D16" s="209">
        <f>SUM(D10:D14)</f>
        <v>718795000</v>
      </c>
      <c r="E16" s="210">
        <v>0</v>
      </c>
      <c r="F16" s="211">
        <f>SUM(F10:F14)</f>
        <v>666822494.0099999</v>
      </c>
      <c r="G16" s="212">
        <f>SUM(G10:G14)</f>
        <v>-51972505.990000054</v>
      </c>
    </row>
    <row r="17" spans="1:7" s="197" customFormat="1" ht="12.75" customHeight="1" thickTop="1">
      <c r="A17" s="213"/>
      <c r="B17" s="198"/>
      <c r="C17" s="186"/>
      <c r="D17" s="186"/>
      <c r="E17" s="214"/>
      <c r="F17" s="188"/>
      <c r="G17" s="215"/>
    </row>
    <row r="18" spans="1:7" s="220" customFormat="1" ht="15" customHeight="1">
      <c r="A18" s="216" t="s">
        <v>141</v>
      </c>
      <c r="B18" s="217"/>
      <c r="C18" s="218"/>
      <c r="D18" s="218"/>
      <c r="E18" s="195"/>
      <c r="F18" s="219"/>
      <c r="G18" s="218"/>
    </row>
    <row r="19" spans="1:7" s="220" customFormat="1" ht="15" customHeight="1">
      <c r="A19" s="216" t="s">
        <v>142</v>
      </c>
      <c r="B19" s="217"/>
      <c r="C19" s="218"/>
      <c r="D19" s="218"/>
      <c r="E19" s="195"/>
      <c r="F19" s="219"/>
      <c r="G19" s="218"/>
    </row>
    <row r="20" spans="1:7" ht="14.25" customHeight="1">
      <c r="A20" s="221"/>
      <c r="B20" s="221" t="s">
        <v>143</v>
      </c>
      <c r="C20" s="222">
        <v>292389000</v>
      </c>
      <c r="D20" s="222">
        <v>292389000</v>
      </c>
      <c r="E20" s="206">
        <v>0</v>
      </c>
      <c r="F20" s="223">
        <v>252976838</v>
      </c>
      <c r="G20" s="222">
        <f>D20-F20</f>
        <v>39412162</v>
      </c>
    </row>
    <row r="21" spans="1:7" ht="30" customHeight="1">
      <c r="A21" s="221"/>
      <c r="B21" s="224" t="s">
        <v>33</v>
      </c>
      <c r="C21" s="222">
        <f>275505000+15387000+6694380+42389000+70650000</f>
        <v>410625380</v>
      </c>
      <c r="D21" s="222">
        <f>388544000+15387000+6694380</f>
        <v>410625380</v>
      </c>
      <c r="E21" s="225">
        <v>0</v>
      </c>
      <c r="F21" s="223">
        <v>368921228</v>
      </c>
      <c r="G21" s="222">
        <f>D21-F21</f>
        <v>41704152</v>
      </c>
    </row>
    <row r="22" spans="1:7" ht="15" customHeight="1">
      <c r="A22" s="221"/>
      <c r="B22" s="221" t="s">
        <v>101</v>
      </c>
      <c r="C22" s="222">
        <v>3816000</v>
      </c>
      <c r="D22" s="222">
        <v>3816000</v>
      </c>
      <c r="E22" s="206">
        <v>0</v>
      </c>
      <c r="F22" s="223">
        <v>93786940.01</v>
      </c>
      <c r="G22" s="222">
        <f>D22-F22</f>
        <v>-89970940.01</v>
      </c>
    </row>
    <row r="23" spans="1:7" ht="15" customHeight="1">
      <c r="A23" s="226"/>
      <c r="B23" s="226" t="s">
        <v>144</v>
      </c>
      <c r="C23" s="227">
        <v>72632722</v>
      </c>
      <c r="D23" s="227">
        <v>72632722</v>
      </c>
      <c r="E23" s="204">
        <v>0</v>
      </c>
      <c r="F23" s="228">
        <v>14270281.55</v>
      </c>
      <c r="G23" s="227">
        <f>D23-F23</f>
        <v>58362440.45</v>
      </c>
    </row>
    <row r="24" spans="1:7" ht="12.75" customHeight="1">
      <c r="A24" s="221"/>
      <c r="B24" s="221"/>
      <c r="C24" s="222"/>
      <c r="D24" s="222"/>
      <c r="E24" s="195"/>
      <c r="F24" s="223"/>
      <c r="G24" s="194"/>
    </row>
    <row r="25" spans="1:7" ht="18.75" customHeight="1" thickBot="1">
      <c r="A25" s="229" t="s">
        <v>145</v>
      </c>
      <c r="B25" s="230"/>
      <c r="C25" s="231">
        <f>SUM(C20:C24)</f>
        <v>779463102</v>
      </c>
      <c r="D25" s="231">
        <f>SUM(D20:D24)</f>
        <v>779463102</v>
      </c>
      <c r="E25" s="210">
        <v>0</v>
      </c>
      <c r="F25" s="231">
        <f>SUM(F20:F24)</f>
        <v>729955287.56</v>
      </c>
      <c r="G25" s="231">
        <f>SUM(G20:G24)</f>
        <v>49507814.44</v>
      </c>
    </row>
    <row r="26" spans="1:7" ht="18.75" customHeight="1" thickTop="1">
      <c r="A26" s="232"/>
      <c r="B26" s="232"/>
      <c r="C26" s="233"/>
      <c r="D26" s="233"/>
      <c r="E26" s="234"/>
      <c r="F26" s="235"/>
      <c r="G26" s="236"/>
    </row>
    <row r="27" spans="1:7" ht="18.75" customHeight="1">
      <c r="A27" s="232"/>
      <c r="B27" s="232"/>
      <c r="C27" s="233"/>
      <c r="D27" s="233"/>
      <c r="E27" s="234"/>
      <c r="F27" s="235"/>
      <c r="G27" s="236"/>
    </row>
    <row r="28" ht="18.75" customHeight="1">
      <c r="E28" s="238"/>
    </row>
    <row r="29" spans="5:7" ht="18.75" customHeight="1">
      <c r="E29" s="238"/>
      <c r="G29" s="240"/>
    </row>
    <row r="30" spans="5:7" ht="18.75" customHeight="1">
      <c r="E30" s="238"/>
      <c r="G30" s="240"/>
    </row>
    <row r="31" spans="5:7" ht="18.75" customHeight="1">
      <c r="E31" s="238"/>
      <c r="G31" s="240"/>
    </row>
    <row r="32" spans="5:7" ht="18.75" customHeight="1">
      <c r="E32" s="238"/>
      <c r="G32" s="240"/>
    </row>
    <row r="33" spans="5:7" ht="18.75" customHeight="1">
      <c r="E33" s="238"/>
      <c r="G33" s="240"/>
    </row>
    <row r="34" spans="4:7" ht="18.75" customHeight="1">
      <c r="D34" s="241"/>
      <c r="E34" s="238"/>
      <c r="G34" s="240"/>
    </row>
    <row r="35" spans="5:7" ht="18.75" customHeight="1">
      <c r="E35" s="238"/>
      <c r="G35" s="240"/>
    </row>
    <row r="36" spans="5:7" ht="18.75" customHeight="1">
      <c r="E36" s="238"/>
      <c r="G36" s="240"/>
    </row>
    <row r="37" spans="5:7" ht="18.75" customHeight="1">
      <c r="E37" s="238"/>
      <c r="G37" s="240"/>
    </row>
  </sheetData>
  <sheetProtection password="FA15" sheet="1" objects="1" scenarios="1" selectLockedCells="1" selectUnlockedCells="1"/>
  <mergeCells count="6">
    <mergeCell ref="A9:B9"/>
    <mergeCell ref="A1:G1"/>
    <mergeCell ref="A2:G2"/>
    <mergeCell ref="A3:G3"/>
    <mergeCell ref="C6:D6"/>
    <mergeCell ref="A7:B7"/>
  </mergeCells>
  <printOptions horizontalCentered="1"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 (Consolidated Balance Sheet, Statement of Income, Statement of Changes in Equity, Statement of Cash Flows, Statement of Comparison of Budget and Actual Amounts)</dc:title>
  <dc:subject/>
  <dc:creator>COA - National Electrification Administration</dc:creator>
  <cp:keywords/>
  <dc:description/>
  <cp:lastModifiedBy>Evy Rose L. Lacanlale</cp:lastModifiedBy>
  <cp:lastPrinted>2017-06-27T08:26:22Z</cp:lastPrinted>
  <dcterms:created xsi:type="dcterms:W3CDTF">2017-05-22T06:10:05Z</dcterms:created>
  <dcterms:modified xsi:type="dcterms:W3CDTF">2017-06-27T08:27:28Z</dcterms:modified>
  <cp:category/>
  <cp:version/>
  <cp:contentType/>
  <cp:contentStatus/>
</cp:coreProperties>
</file>